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<sst xmlns="http://schemas.openxmlformats.org/spreadsheetml/2006/main" count="92" uniqueCount="66">
  <si>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</si>
  <si>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</si>
  <si>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</si>
  <si>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</si>
  <si>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</si>
  <si>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</si>
  <si>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</si>
  <si>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</si>
  <si>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</si>
  <si>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</si>
  <si>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</si>
  <si>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</si>
  <si>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</si>
  <si>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</si>
  <si>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</si>
  <si>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</si>
  <si>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</si>
  <si>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</si>
  <si>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</si>
  <si>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</si>
  <si>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</si>
  <si>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</si>
  <si>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</si>
  <si>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</si>
  <si>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</si>
  <si>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</si>
  <si>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</si>
  <si>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</si>
  <si>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</si>
  <si>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</si>
  <si>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</si>
  <si>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</si>
  <si>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</si>
  <si>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</si>
  <si>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</si>
  <si>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</si>
  <si>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</si>
  <si>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</si>
  <si>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</si>
  <si>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</si>
  <si>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</si>
  <si>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Only drug dose rate, fluid administration rate, and fluid bag size determine amount of drug added to IV bag.</t>
  </si>
  <si>
    <t xml:space="preserve">Patient weight only needed for total fluid rate &amp; drug loading dose calculations. </t>
  </si>
  <si>
    <t>CATS - Limit cats to 0.25 to 0.5 mg/kg loading dose</t>
  </si>
  <si>
    <t>Kilogram based calculations (with pounds/kilogram converter)</t>
  </si>
  <si>
    <t>For pounds to kilogram conversion see bottom of calculator.</t>
  </si>
  <si>
    <t>Lean body estimate</t>
  </si>
  <si>
    <t xml:space="preserve">KETAMINE - 0.12 to 1.2 mg/kg/hr (2 to 20 ug/kg/minute). </t>
  </si>
  <si>
    <t>LIDOCAINE - 0.25 to 1 mg/kg IV</t>
  </si>
  <si>
    <t>LIDOCAINE - 20 mg/ml</t>
  </si>
  <si>
    <t>KETAMINE - 100 mg/ml</t>
  </si>
  <si>
    <t xml:space="preserve">LIDOCAINE - 0.6 to 3.0 mg/kg/hr (10 to 50 ug/kg/minute). </t>
  </si>
  <si>
    <t>Dogs can be given up to 3.0 mg/kg/hr (50 mcg/kg/min)</t>
  </si>
  <si>
    <t>Cats should be limited to a maximum dose rate of 1.5 mg/kg/hr (25 mcg/kg/min)</t>
  </si>
  <si>
    <r>
      <rPr>
        <sz val="6"/>
        <rFont val="Calibri"/>
        <family val="2"/>
      </rPr>
      <t>©</t>
    </r>
    <r>
      <rPr>
        <sz val="6"/>
        <rFont val="Arial"/>
        <family val="2"/>
      </rPr>
      <t xml:space="preserve"> Robert M. Stein, DVM, PC</t>
    </r>
  </si>
  <si>
    <t>KETAMINE - 0.25 to 0.5 mg/kg IV</t>
  </si>
  <si>
    <t>Note - patient weight is only needed for fluid delivery rate calculations. The drug dose rate, fluid administration rate, and fluid bag size determine the amount of drug added to the IV bag.</t>
  </si>
  <si>
    <r>
      <rPr>
        <sz val="26"/>
        <rFont val="Arial"/>
        <family val="2"/>
      </rPr>
      <t>T</t>
    </r>
    <r>
      <rPr>
        <b/>
        <sz val="26"/>
        <color indexed="10"/>
        <rFont val="Arial"/>
        <family val="2"/>
      </rPr>
      <t>ramadol/</t>
    </r>
    <r>
      <rPr>
        <b/>
        <sz val="26"/>
        <rFont val="Arial"/>
        <family val="2"/>
      </rPr>
      <t>L</t>
    </r>
    <r>
      <rPr>
        <b/>
        <sz val="26"/>
        <color indexed="10"/>
        <rFont val="Arial"/>
        <family val="2"/>
      </rPr>
      <t>idocaine/</t>
    </r>
    <r>
      <rPr>
        <b/>
        <sz val="26"/>
        <rFont val="Arial"/>
        <family val="2"/>
      </rPr>
      <t>K</t>
    </r>
    <r>
      <rPr>
        <b/>
        <sz val="26"/>
        <color indexed="10"/>
        <rFont val="Arial"/>
        <family val="2"/>
      </rPr>
      <t>etamine</t>
    </r>
  </si>
  <si>
    <t>At 1 mg/kg this patients needs a loading dose of:</t>
  </si>
  <si>
    <t>TRAMADOL - 50 mg/ml</t>
  </si>
  <si>
    <t>TRAMADOL - 0.1 to 0.3 mg/kg/hr (1.7 to 5 ug/kg/min).</t>
  </si>
  <si>
    <t>TRAMADOL - 1 to 2 mg/kg IM, IV</t>
  </si>
  <si>
    <t>At 2 mg/kg this patients needs a loading dose of:</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</si>
  <si>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</si>
  <si>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Value from F14 above</t>
  </si>
  <si>
    <t>At 0.50 mg/kg this patients needs a loading dose of: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</si>
</sst>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1">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2"/>
    </font>
    <font>
      <u val="single"/>
      <sz val="10"/>
      <color indexed="36"/>
      <name val="Arial"/>
      <family val="2"/>
    </font>
    <font>
      <b/>
      <sz val="13"/>
      <name val="Arial"/>
      <family val="2"/>
    </font>
    <font>
      <b/>
      <sz val="26"/>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3" fillId="0" borderId="11" xfId="0" applyFont="1" applyBorder="1" applyAlignment="1">
      <alignment/>
    </xf>
    <xf numFmtId="0" fontId="22" fillId="0" borderId="11" xfId="0" applyFont="1" applyBorder="1" applyAlignment="1">
      <alignment/>
    </xf>
    <xf numFmtId="2" fontId="0" fillId="0" borderId="0" xfId="0" applyNumberFormat="1" applyFont="1" applyAlignment="1">
      <alignment/>
    </xf>
    <xf numFmtId="0" fontId="23" fillId="0" borderId="0" xfId="0" applyFont="1" applyAlignment="1">
      <alignment/>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8" fillId="0" borderId="10" xfId="0" applyFont="1" applyBorder="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34"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2" fillId="33" borderId="10" xfId="0" applyFont="1" applyFill="1" applyBorder="1" applyAlignment="1">
      <alignment horizontal="left"/>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2" fillId="0" borderId="17" xfId="0" applyFont="1" applyBorder="1" applyAlignment="1">
      <alignment/>
    </xf>
    <xf numFmtId="0" fontId="2" fillId="0" borderId="15" xfId="0" applyFont="1" applyBorder="1" applyAlignment="1">
      <alignment/>
    </xf>
    <xf numFmtId="0" fontId="2" fillId="0" borderId="18" xfId="0" applyFont="1" applyBorder="1" applyAlignment="1">
      <alignment/>
    </xf>
    <xf numFmtId="0" fontId="2" fillId="0" borderId="10" xfId="0" applyFont="1" applyBorder="1" applyAlignment="1">
      <alignment horizontal="center"/>
    </xf>
    <xf numFmtId="0" fontId="2" fillId="0" borderId="12" xfId="0" applyFont="1" applyBorder="1" applyAlignment="1">
      <alignment horizontal="center"/>
    </xf>
    <xf numFmtId="0" fontId="11" fillId="0" borderId="19"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16"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6"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16" xfId="0" applyFont="1" applyFill="1" applyBorder="1" applyAlignment="1" applyProtection="1">
      <alignment horizontal="right"/>
      <protection locked="0"/>
    </xf>
    <xf numFmtId="0" fontId="22" fillId="0" borderId="10" xfId="0" applyFont="1" applyBorder="1" applyAlignment="1">
      <alignment horizontal="left"/>
    </xf>
    <xf numFmtId="0" fontId="22" fillId="0" borderId="12" xfId="0" applyFont="1" applyBorder="1" applyAlignment="1">
      <alignment horizontal="lef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3" fillId="0" borderId="10" xfId="0" applyFont="1" applyBorder="1" applyAlignment="1">
      <alignment/>
    </xf>
    <xf numFmtId="0" fontId="7" fillId="0" borderId="17" xfId="0" applyFont="1" applyBorder="1" applyAlignment="1">
      <alignment horizontal="center"/>
    </xf>
    <xf numFmtId="0" fontId="0" fillId="0" borderId="15" xfId="0" applyFont="1" applyBorder="1" applyAlignment="1">
      <alignment horizontal="center"/>
    </xf>
    <xf numFmtId="0" fontId="0" fillId="0" borderId="18" xfId="0" applyFont="1" applyBorder="1" applyAlignment="1">
      <alignment horizontal="center"/>
    </xf>
    <xf numFmtId="0" fontId="10" fillId="0" borderId="19" xfId="0" applyFont="1" applyBorder="1" applyAlignment="1">
      <alignment/>
    </xf>
    <xf numFmtId="0" fontId="60"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8" xfId="0" applyFont="1" applyBorder="1" applyAlignment="1">
      <alignment/>
    </xf>
    <xf numFmtId="168" fontId="2" fillId="0" borderId="10" xfId="0" applyNumberFormat="1" applyFont="1" applyBorder="1" applyAlignment="1">
      <alignment horizontal="righ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17"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18" xfId="0" applyFont="1" applyBorder="1" applyAlignment="1">
      <alignment/>
    </xf>
    <xf numFmtId="0" fontId="9" fillId="0" borderId="10" xfId="0" applyFont="1" applyBorder="1" applyAlignment="1">
      <alignment horizontal="left"/>
    </xf>
    <xf numFmtId="0" fontId="10" fillId="0" borderId="10" xfId="0" applyFont="1" applyBorder="1" applyAlignment="1">
      <alignment horizontal="left"/>
    </xf>
    <xf numFmtId="0" fontId="11" fillId="0" borderId="10" xfId="0" applyFont="1" applyBorder="1" applyAlignment="1">
      <alignment horizontal="left"/>
    </xf>
    <xf numFmtId="0" fontId="20" fillId="0" borderId="10" xfId="0" applyFont="1" applyBorder="1" applyAlignment="1" applyProtection="1">
      <alignment horizontal="left"/>
      <protection/>
    </xf>
    <xf numFmtId="0" fontId="10" fillId="0" borderId="10" xfId="0" applyFont="1" applyBorder="1" applyAlignment="1" applyProtection="1">
      <alignment horizontal="left" vertical="top" wrapText="1"/>
      <protection/>
    </xf>
    <xf numFmtId="0" fontId="2" fillId="33" borderId="10" xfId="0" applyFont="1" applyFill="1" applyBorder="1" applyAlignment="1">
      <alignment/>
    </xf>
    <xf numFmtId="0" fontId="23" fillId="0" borderId="19" xfId="0" applyFont="1" applyBorder="1" applyAlignment="1">
      <alignment horizontal="center"/>
    </xf>
    <xf numFmtId="0" fontId="10" fillId="0" borderId="12"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8" fillId="0" borderId="20"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6" fillId="0" borderId="17" xfId="0" applyFont="1" applyBorder="1" applyAlignment="1">
      <alignment/>
    </xf>
    <xf numFmtId="0" fontId="8" fillId="0" borderId="15" xfId="0" applyFont="1" applyBorder="1" applyAlignment="1">
      <alignment horizontal="right"/>
    </xf>
    <xf numFmtId="2" fontId="3" fillId="34" borderId="15" xfId="0" applyNumberFormat="1" applyFont="1" applyFill="1" applyBorder="1" applyAlignment="1">
      <alignment horizontal="right"/>
    </xf>
    <xf numFmtId="0" fontId="3" fillId="34" borderId="18" xfId="0" applyFont="1" applyFill="1" applyBorder="1" applyAlignment="1">
      <alignment/>
    </xf>
    <xf numFmtId="0" fontId="20" fillId="0" borderId="11" xfId="0" applyFont="1" applyBorder="1" applyAlignment="1" applyProtection="1">
      <alignment horizontal="left"/>
      <protection/>
    </xf>
    <xf numFmtId="0" fontId="20" fillId="0" borderId="17"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0" fontId="2" fillId="0" borderId="15" xfId="0" applyFont="1" applyBorder="1" applyAlignment="1">
      <alignment horizontal="center"/>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0" fontId="10" fillId="0" borderId="15" xfId="0" applyFont="1" applyBorder="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2" fillId="0" borderId="17" xfId="0" applyFont="1" applyBorder="1" applyAlignment="1">
      <alignment horizontal="left"/>
    </xf>
    <xf numFmtId="0" fontId="2" fillId="0" borderId="15" xfId="0" applyFont="1" applyBorder="1" applyAlignment="1">
      <alignment horizontal="left"/>
    </xf>
    <xf numFmtId="2" fontId="2" fillId="34" borderId="15" xfId="0" applyNumberFormat="1" applyFont="1" applyFill="1" applyBorder="1" applyAlignment="1">
      <alignment/>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18" xfId="0" applyFont="1" applyBorder="1" applyAlignment="1">
      <alignment horizontal="center"/>
    </xf>
    <xf numFmtId="0" fontId="11" fillId="0" borderId="19" xfId="0" applyFont="1" applyBorder="1" applyAlignment="1" applyProtection="1">
      <alignment horizontal="center"/>
      <protection/>
    </xf>
    <xf numFmtId="0" fontId="10" fillId="0" borderId="11"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2" fillId="34" borderId="1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80"/>
  <sheetViews>
    <sheetView tabSelected="1" zoomScalePageLayoutView="0" workbookViewId="0" topLeftCell="A1">
      <selection activeCell="D12" sqref="D12:I12"/>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10.00390625" style="2" customWidth="1"/>
    <col min="7" max="7" width="7.57421875" style="2" customWidth="1"/>
    <col min="8" max="8" width="8.00390625" style="47" customWidth="1"/>
    <col min="9" max="9" width="8.7109375" style="2" customWidth="1"/>
    <col min="10" max="16384" width="9.140625" style="2" customWidth="1"/>
  </cols>
  <sheetData>
    <row r="1" spans="1:9" s="11" customFormat="1" ht="33.75">
      <c r="A1" s="93" t="s">
        <v>57</v>
      </c>
      <c r="B1" s="94"/>
      <c r="C1" s="94"/>
      <c r="D1" s="94"/>
      <c r="E1" s="94"/>
      <c r="F1" s="94"/>
      <c r="G1" s="94"/>
      <c r="H1" s="94"/>
      <c r="I1" s="95"/>
    </row>
    <row r="2" spans="1:9" s="20" customFormat="1" ht="20.25">
      <c r="A2" s="104" t="s">
        <v>16</v>
      </c>
      <c r="B2" s="105"/>
      <c r="C2" s="105"/>
      <c r="D2" s="105"/>
      <c r="E2" s="105"/>
      <c r="F2" s="105"/>
      <c r="G2" s="105"/>
      <c r="H2" s="105"/>
      <c r="I2" s="106"/>
    </row>
    <row r="3" spans="1:9" s="1" customFormat="1" ht="16.5" thickBot="1">
      <c r="A3" s="108" t="s">
        <v>44</v>
      </c>
      <c r="B3" s="109"/>
      <c r="C3" s="109"/>
      <c r="D3" s="109"/>
      <c r="E3" s="109"/>
      <c r="F3" s="109"/>
      <c r="G3" s="109"/>
      <c r="H3" s="109"/>
      <c r="I3" s="110"/>
    </row>
    <row r="4" spans="1:9" s="48" customFormat="1" ht="9" thickBot="1">
      <c r="A4" s="136" t="s">
        <v>54</v>
      </c>
      <c r="B4" s="136"/>
      <c r="C4" s="136"/>
      <c r="D4" s="136"/>
      <c r="E4" s="136"/>
      <c r="F4" s="136"/>
      <c r="G4" s="136"/>
      <c r="H4" s="136"/>
      <c r="I4" s="136"/>
    </row>
    <row r="5" spans="1:9" s="17" customFormat="1" ht="20.25">
      <c r="A5" s="18" t="s">
        <v>22</v>
      </c>
      <c r="B5" s="99"/>
      <c r="C5" s="99"/>
      <c r="D5" s="99"/>
      <c r="E5" s="99"/>
      <c r="F5" s="99"/>
      <c r="G5" s="19" t="s">
        <v>23</v>
      </c>
      <c r="H5" s="100">
        <v>40614</v>
      </c>
      <c r="I5" s="101"/>
    </row>
    <row r="6" spans="1:9" s="9" customFormat="1" ht="11.25">
      <c r="A6" s="61"/>
      <c r="B6" s="62"/>
      <c r="C6" s="62"/>
      <c r="D6" s="62"/>
      <c r="E6" s="62"/>
      <c r="F6" s="62"/>
      <c r="G6" s="62"/>
      <c r="H6" s="62"/>
      <c r="I6" s="63"/>
    </row>
    <row r="7" spans="1:9" s="4" customFormat="1" ht="18">
      <c r="A7" s="12" t="s">
        <v>4</v>
      </c>
      <c r="B7" s="30">
        <v>34.5</v>
      </c>
      <c r="C7" s="7" t="s">
        <v>19</v>
      </c>
      <c r="D7" s="130" t="s">
        <v>46</v>
      </c>
      <c r="E7" s="131"/>
      <c r="F7" s="131"/>
      <c r="G7" s="131"/>
      <c r="H7" s="131"/>
      <c r="I7" s="137"/>
    </row>
    <row r="8" spans="1:9" s="44" customFormat="1" ht="11.25">
      <c r="A8" s="138" t="s">
        <v>45</v>
      </c>
      <c r="B8" s="132"/>
      <c r="C8" s="132"/>
      <c r="D8" s="132"/>
      <c r="E8" s="132"/>
      <c r="F8" s="132"/>
      <c r="G8" s="132"/>
      <c r="H8" s="132"/>
      <c r="I8" s="139"/>
    </row>
    <row r="9" spans="1:9" s="44" customFormat="1" ht="11.25">
      <c r="A9" s="138" t="s">
        <v>42</v>
      </c>
      <c r="B9" s="132"/>
      <c r="C9" s="132"/>
      <c r="D9" s="132"/>
      <c r="E9" s="132"/>
      <c r="F9" s="132"/>
      <c r="G9" s="132"/>
      <c r="H9" s="132"/>
      <c r="I9" s="139"/>
    </row>
    <row r="10" spans="1:9" s="44" customFormat="1" ht="11.25">
      <c r="A10" s="138" t="s">
        <v>41</v>
      </c>
      <c r="B10" s="132"/>
      <c r="C10" s="132"/>
      <c r="D10" s="132"/>
      <c r="E10" s="132"/>
      <c r="F10" s="132"/>
      <c r="G10" s="132"/>
      <c r="H10" s="132"/>
      <c r="I10" s="139"/>
    </row>
    <row r="11" spans="1:9" s="5" customFormat="1" ht="11.25">
      <c r="A11" s="65"/>
      <c r="B11" s="66"/>
      <c r="C11" s="66"/>
      <c r="D11" s="66"/>
      <c r="E11" s="66"/>
      <c r="F11" s="66"/>
      <c r="G11" s="66"/>
      <c r="H11" s="66"/>
      <c r="I11" s="67"/>
    </row>
    <row r="12" spans="1:9" s="4" customFormat="1" ht="18">
      <c r="A12" s="13" t="s">
        <v>15</v>
      </c>
      <c r="B12" s="30">
        <v>1000</v>
      </c>
      <c r="C12" s="7" t="s">
        <v>1</v>
      </c>
      <c r="D12" s="68"/>
      <c r="E12" s="68"/>
      <c r="F12" s="68"/>
      <c r="G12" s="68"/>
      <c r="H12" s="68"/>
      <c r="I12" s="69"/>
    </row>
    <row r="13" spans="1:9" s="5" customFormat="1" ht="11.25">
      <c r="A13" s="65"/>
      <c r="B13" s="66"/>
      <c r="C13" s="66"/>
      <c r="D13" s="66"/>
      <c r="E13" s="66"/>
      <c r="F13" s="66"/>
      <c r="G13" s="66"/>
      <c r="H13" s="66"/>
      <c r="I13" s="67"/>
    </row>
    <row r="14" spans="1:9" s="5" customFormat="1" ht="18">
      <c r="A14" s="12" t="s">
        <v>13</v>
      </c>
      <c r="B14" s="31">
        <v>1</v>
      </c>
      <c r="C14" s="8" t="s">
        <v>20</v>
      </c>
      <c r="D14" s="88" t="s">
        <v>27</v>
      </c>
      <c r="E14" s="88"/>
      <c r="F14" s="42">
        <f>B14*B7</f>
        <v>34.5</v>
      </c>
      <c r="G14" s="28" t="s">
        <v>28</v>
      </c>
      <c r="H14" s="66"/>
      <c r="I14" s="67"/>
    </row>
    <row r="15" spans="1:9" s="5" customFormat="1" ht="11.25">
      <c r="A15" s="76"/>
      <c r="B15" s="77"/>
      <c r="C15" s="77"/>
      <c r="D15" s="77"/>
      <c r="E15" s="77"/>
      <c r="F15" s="77"/>
      <c r="G15" s="77"/>
      <c r="H15" s="77"/>
      <c r="I15" s="78"/>
    </row>
    <row r="16" spans="1:9" ht="12.75">
      <c r="A16" s="14" t="s">
        <v>3</v>
      </c>
      <c r="B16" s="107" t="s">
        <v>5</v>
      </c>
      <c r="C16" s="107"/>
      <c r="D16" s="91" t="s">
        <v>6</v>
      </c>
      <c r="E16" s="91"/>
      <c r="F16" s="91" t="s">
        <v>14</v>
      </c>
      <c r="G16" s="91"/>
      <c r="H16" s="91" t="s">
        <v>18</v>
      </c>
      <c r="I16" s="92"/>
    </row>
    <row r="17" spans="1:9" ht="18">
      <c r="A17" s="13" t="str">
        <f>IF(B17&gt;0.3,"Tram Dose High",IF(B17&lt;0.1,"Tram Dose Low","Tramadol"))</f>
        <v>Tramadol</v>
      </c>
      <c r="B17" s="30">
        <v>0.1</v>
      </c>
      <c r="C17" s="25" t="s">
        <v>2</v>
      </c>
      <c r="D17" s="118">
        <f>IF(B17&gt;0.3,"*High*",H17*B12)</f>
        <v>100</v>
      </c>
      <c r="E17" s="32" t="s">
        <v>0</v>
      </c>
      <c r="F17" s="36">
        <f>D17/50</f>
        <v>2</v>
      </c>
      <c r="G17" s="29" t="s">
        <v>1</v>
      </c>
      <c r="H17" s="38">
        <f>B17/B14</f>
        <v>0.1</v>
      </c>
      <c r="I17" s="33" t="s">
        <v>17</v>
      </c>
    </row>
    <row r="18" spans="1:9" s="5" customFormat="1" ht="11.25">
      <c r="A18" s="73"/>
      <c r="B18" s="74"/>
      <c r="C18" s="74"/>
      <c r="D18" s="74"/>
      <c r="E18" s="74"/>
      <c r="F18" s="74"/>
      <c r="G18" s="74"/>
      <c r="H18" s="74"/>
      <c r="I18" s="75"/>
    </row>
    <row r="19" spans="1:9" ht="18">
      <c r="A19" s="119" t="str">
        <f>IF(B19&gt;3,"Lido Dose High",IF(B19&lt;0.6,"Lido Dose Low","Lidocaine"))</f>
        <v>Lidocaine</v>
      </c>
      <c r="B19" s="120">
        <v>1.5</v>
      </c>
      <c r="C19" s="121" t="s">
        <v>2</v>
      </c>
      <c r="D19" s="39">
        <f>IF(B19&gt;3,"*High*",H19*B12)</f>
        <v>1500</v>
      </c>
      <c r="E19" s="32" t="s">
        <v>0</v>
      </c>
      <c r="F19" s="122">
        <f>D19/20</f>
        <v>75</v>
      </c>
      <c r="G19" s="29" t="s">
        <v>1</v>
      </c>
      <c r="H19" s="123">
        <f>B19/B14</f>
        <v>1.5</v>
      </c>
      <c r="I19" s="124" t="s">
        <v>17</v>
      </c>
    </row>
    <row r="20" spans="1:9" s="5" customFormat="1" ht="11.25">
      <c r="A20" s="65"/>
      <c r="B20" s="66"/>
      <c r="C20" s="66"/>
      <c r="D20" s="66"/>
      <c r="E20" s="66"/>
      <c r="F20" s="66"/>
      <c r="G20" s="66"/>
      <c r="H20" s="66"/>
      <c r="I20" s="67"/>
    </row>
    <row r="21" spans="1:9" ht="18.75" thickBot="1">
      <c r="A21" s="125" t="str">
        <f>IF(B21&gt;1.2,"Ket Dose High",IF(B21&lt;0.12,"Ket Dose Low","Ketamine"))</f>
        <v>Ketamine</v>
      </c>
      <c r="B21" s="126">
        <v>0.6</v>
      </c>
      <c r="C21" s="127" t="s">
        <v>2</v>
      </c>
      <c r="D21" s="40">
        <f>IF(B21&gt;1.2,"*High*",H21*B12)</f>
        <v>600</v>
      </c>
      <c r="E21" s="34" t="s">
        <v>0</v>
      </c>
      <c r="F21" s="37">
        <f>D21/100</f>
        <v>6</v>
      </c>
      <c r="G21" s="35" t="s">
        <v>1</v>
      </c>
      <c r="H21" s="128">
        <f>B21/B14</f>
        <v>0.6</v>
      </c>
      <c r="I21" s="129" t="s">
        <v>17</v>
      </c>
    </row>
    <row r="22" spans="1:9" s="5" customFormat="1" ht="12" thickBot="1">
      <c r="A22" s="111"/>
      <c r="B22" s="111"/>
      <c r="C22" s="111"/>
      <c r="D22" s="111"/>
      <c r="E22" s="111"/>
      <c r="F22" s="111"/>
      <c r="G22" s="111"/>
      <c r="H22" s="111"/>
      <c r="I22" s="111"/>
    </row>
    <row r="23" spans="1:9" s="3" customFormat="1" ht="18">
      <c r="A23" s="79" t="s">
        <v>7</v>
      </c>
      <c r="B23" s="80"/>
      <c r="C23" s="80"/>
      <c r="D23" s="80"/>
      <c r="E23" s="80"/>
      <c r="F23" s="80"/>
      <c r="G23" s="80"/>
      <c r="H23" s="80"/>
      <c r="I23" s="81"/>
    </row>
    <row r="24" spans="1:9" ht="15.75">
      <c r="A24" s="55" t="s">
        <v>60</v>
      </c>
      <c r="B24" s="56"/>
      <c r="C24" s="56"/>
      <c r="D24" s="56"/>
      <c r="E24" s="56"/>
      <c r="F24" s="56"/>
      <c r="G24" s="56"/>
      <c r="H24" s="56"/>
      <c r="I24" s="57"/>
    </row>
    <row r="25" spans="1:9" s="5" customFormat="1" ht="11.25">
      <c r="A25" s="73"/>
      <c r="B25" s="74"/>
      <c r="C25" s="74"/>
      <c r="D25" s="74"/>
      <c r="E25" s="74"/>
      <c r="F25" s="74"/>
      <c r="G25" s="74"/>
      <c r="H25" s="74"/>
      <c r="I25" s="75"/>
    </row>
    <row r="26" spans="1:9" ht="15.75">
      <c r="A26" s="55" t="s">
        <v>51</v>
      </c>
      <c r="B26" s="56"/>
      <c r="C26" s="56"/>
      <c r="D26" s="56"/>
      <c r="E26" s="56"/>
      <c r="F26" s="56"/>
      <c r="G26" s="56"/>
      <c r="H26" s="56"/>
      <c r="I26" s="57"/>
    </row>
    <row r="27" spans="1:9" ht="12.75">
      <c r="A27" s="45"/>
      <c r="B27" s="102" t="s">
        <v>52</v>
      </c>
      <c r="C27" s="102"/>
      <c r="D27" s="102"/>
      <c r="E27" s="102"/>
      <c r="F27" s="102"/>
      <c r="G27" s="102"/>
      <c r="H27" s="102"/>
      <c r="I27" s="103"/>
    </row>
    <row r="28" spans="1:9" ht="12.75">
      <c r="A28" s="45"/>
      <c r="B28" s="102" t="s">
        <v>53</v>
      </c>
      <c r="C28" s="102"/>
      <c r="D28" s="102"/>
      <c r="E28" s="102"/>
      <c r="F28" s="102"/>
      <c r="G28" s="102"/>
      <c r="H28" s="102"/>
      <c r="I28" s="103"/>
    </row>
    <row r="29" spans="1:9" s="5" customFormat="1" ht="11.25">
      <c r="A29" s="73"/>
      <c r="B29" s="74"/>
      <c r="C29" s="74"/>
      <c r="D29" s="74"/>
      <c r="E29" s="74"/>
      <c r="F29" s="74"/>
      <c r="G29" s="74"/>
      <c r="H29" s="74"/>
      <c r="I29" s="75"/>
    </row>
    <row r="30" spans="1:9" ht="16.5" thickBot="1">
      <c r="A30" s="85" t="s">
        <v>47</v>
      </c>
      <c r="B30" s="86"/>
      <c r="C30" s="86"/>
      <c r="D30" s="86"/>
      <c r="E30" s="86"/>
      <c r="F30" s="86"/>
      <c r="G30" s="86"/>
      <c r="H30" s="86"/>
      <c r="I30" s="87"/>
    </row>
    <row r="31" spans="1:9" s="5" customFormat="1" ht="12" thickBot="1">
      <c r="A31" s="90"/>
      <c r="B31" s="90"/>
      <c r="C31" s="90"/>
      <c r="D31" s="90"/>
      <c r="E31" s="90"/>
      <c r="F31" s="90"/>
      <c r="G31" s="90"/>
      <c r="H31" s="90"/>
      <c r="I31" s="90"/>
    </row>
    <row r="32" spans="1:9" ht="18">
      <c r="A32" s="79" t="s">
        <v>8</v>
      </c>
      <c r="B32" s="80"/>
      <c r="C32" s="80"/>
      <c r="D32" s="80"/>
      <c r="E32" s="80"/>
      <c r="F32" s="80"/>
      <c r="G32" s="80"/>
      <c r="H32" s="80"/>
      <c r="I32" s="81"/>
    </row>
    <row r="33" spans="1:9" ht="15.75">
      <c r="A33" s="55" t="s">
        <v>61</v>
      </c>
      <c r="B33" s="56"/>
      <c r="C33" s="56"/>
      <c r="D33" s="56"/>
      <c r="E33" s="56"/>
      <c r="F33" s="56"/>
      <c r="G33" s="56"/>
      <c r="H33" s="56"/>
      <c r="I33" s="57"/>
    </row>
    <row r="34" spans="1:9" ht="15.75" customHeight="1">
      <c r="A34" s="142" t="s">
        <v>58</v>
      </c>
      <c r="B34" s="140"/>
      <c r="C34" s="140"/>
      <c r="D34" s="140"/>
      <c r="E34" s="140"/>
      <c r="F34" s="140"/>
      <c r="G34" s="141"/>
      <c r="H34" s="10">
        <f>B7/50</f>
        <v>0.69</v>
      </c>
      <c r="I34" s="15" t="s">
        <v>1</v>
      </c>
    </row>
    <row r="35" spans="1:9" ht="15.75" customHeight="1">
      <c r="A35" s="142" t="s">
        <v>62</v>
      </c>
      <c r="B35" s="140"/>
      <c r="C35" s="140"/>
      <c r="D35" s="140"/>
      <c r="E35" s="140"/>
      <c r="F35" s="140"/>
      <c r="G35" s="141"/>
      <c r="H35" s="10">
        <f>B7*2/50</f>
        <v>1.38</v>
      </c>
      <c r="I35" s="15" t="s">
        <v>1</v>
      </c>
    </row>
    <row r="36" spans="1:9" s="5" customFormat="1" ht="11.25">
      <c r="A36" s="73"/>
      <c r="B36" s="74"/>
      <c r="C36" s="74"/>
      <c r="D36" s="74"/>
      <c r="E36" s="74"/>
      <c r="F36" s="74"/>
      <c r="G36" s="74"/>
      <c r="H36" s="74"/>
      <c r="I36" s="75"/>
    </row>
    <row r="37" spans="1:9" ht="15.75">
      <c r="A37" s="55" t="s">
        <v>48</v>
      </c>
      <c r="B37" s="56"/>
      <c r="C37" s="56"/>
      <c r="D37" s="56"/>
      <c r="E37" s="56"/>
      <c r="F37" s="56"/>
      <c r="G37" s="56"/>
      <c r="H37" s="56"/>
      <c r="I37" s="57"/>
    </row>
    <row r="38" spans="1:9" ht="12.75">
      <c r="A38" s="16"/>
      <c r="B38" s="54" t="s">
        <v>9</v>
      </c>
      <c r="C38" s="54"/>
      <c r="D38" s="54"/>
      <c r="E38" s="54"/>
      <c r="F38" s="54"/>
      <c r="G38" s="54"/>
      <c r="H38" s="10">
        <f>B7*0.25/20</f>
        <v>0.43125</v>
      </c>
      <c r="I38" s="15" t="s">
        <v>1</v>
      </c>
    </row>
    <row r="39" spans="1:9" ht="12.75">
      <c r="A39" s="16"/>
      <c r="B39" s="54" t="s">
        <v>10</v>
      </c>
      <c r="C39" s="54"/>
      <c r="D39" s="54"/>
      <c r="E39" s="54"/>
      <c r="F39" s="54"/>
      <c r="G39" s="54"/>
      <c r="H39" s="10">
        <f>B7*0.5/20</f>
        <v>0.8625</v>
      </c>
      <c r="I39" s="15" t="s">
        <v>1</v>
      </c>
    </row>
    <row r="40" spans="1:9" ht="12.75">
      <c r="A40" s="16"/>
      <c r="B40" s="54" t="s">
        <v>11</v>
      </c>
      <c r="C40" s="54"/>
      <c r="D40" s="54"/>
      <c r="E40" s="54"/>
      <c r="F40" s="54"/>
      <c r="G40" s="54"/>
      <c r="H40" s="10">
        <f>B7/20</f>
        <v>1.725</v>
      </c>
      <c r="I40" s="15" t="s">
        <v>1</v>
      </c>
    </row>
    <row r="41" spans="1:9" ht="12.75">
      <c r="A41" s="46"/>
      <c r="B41" s="102" t="s">
        <v>43</v>
      </c>
      <c r="C41" s="102"/>
      <c r="D41" s="102"/>
      <c r="E41" s="102"/>
      <c r="F41" s="102"/>
      <c r="G41" s="102"/>
      <c r="H41" s="102"/>
      <c r="I41" s="103"/>
    </row>
    <row r="42" spans="1:9" ht="12.75">
      <c r="A42" s="46"/>
      <c r="B42" s="102" t="s">
        <v>21</v>
      </c>
      <c r="C42" s="102"/>
      <c r="D42" s="102"/>
      <c r="E42" s="102"/>
      <c r="F42" s="102"/>
      <c r="G42" s="102"/>
      <c r="H42" s="102"/>
      <c r="I42" s="103"/>
    </row>
    <row r="43" spans="1:9" ht="12.75">
      <c r="A43" s="82"/>
      <c r="B43" s="83"/>
      <c r="C43" s="83"/>
      <c r="D43" s="83"/>
      <c r="E43" s="83"/>
      <c r="F43" s="83"/>
      <c r="G43" s="83"/>
      <c r="H43" s="83"/>
      <c r="I43" s="84"/>
    </row>
    <row r="44" spans="1:9" ht="15.75">
      <c r="A44" s="55" t="s">
        <v>55</v>
      </c>
      <c r="B44" s="56"/>
      <c r="C44" s="56"/>
      <c r="D44" s="56"/>
      <c r="E44" s="56"/>
      <c r="F44" s="56"/>
      <c r="G44" s="56"/>
      <c r="H44" s="56"/>
      <c r="I44" s="57"/>
    </row>
    <row r="45" spans="1:9" ht="12.75">
      <c r="A45" s="16"/>
      <c r="B45" s="54" t="s">
        <v>9</v>
      </c>
      <c r="C45" s="54"/>
      <c r="D45" s="54"/>
      <c r="E45" s="54"/>
      <c r="F45" s="54"/>
      <c r="G45" s="54"/>
      <c r="H45" s="10">
        <f>B7*0.25/100</f>
        <v>0.08625</v>
      </c>
      <c r="I45" s="15" t="s">
        <v>1</v>
      </c>
    </row>
    <row r="46" spans="1:9" ht="13.5" thickBot="1">
      <c r="A46" s="143"/>
      <c r="B46" s="144" t="s">
        <v>65</v>
      </c>
      <c r="C46" s="144"/>
      <c r="D46" s="144"/>
      <c r="E46" s="144"/>
      <c r="F46" s="144"/>
      <c r="G46" s="144"/>
      <c r="H46" s="145">
        <f>B7*0.5/100</f>
        <v>0.1725</v>
      </c>
      <c r="I46" s="146" t="s">
        <v>1</v>
      </c>
    </row>
    <row r="47" spans="1:9" s="5" customFormat="1" ht="12" thickBot="1">
      <c r="A47" s="111"/>
      <c r="B47" s="111"/>
      <c r="C47" s="111"/>
      <c r="D47" s="111"/>
      <c r="E47" s="111"/>
      <c r="F47" s="111"/>
      <c r="G47" s="111"/>
      <c r="H47" s="111"/>
      <c r="I47" s="111"/>
    </row>
    <row r="48" spans="1:9" ht="18">
      <c r="A48" s="79" t="s">
        <v>12</v>
      </c>
      <c r="B48" s="80"/>
      <c r="C48" s="80"/>
      <c r="D48" s="80"/>
      <c r="E48" s="80"/>
      <c r="F48" s="80"/>
      <c r="G48" s="80"/>
      <c r="H48" s="80"/>
      <c r="I48" s="81"/>
    </row>
    <row r="49" spans="1:9" ht="15.75">
      <c r="A49" s="55" t="s">
        <v>59</v>
      </c>
      <c r="B49" s="56"/>
      <c r="C49" s="56"/>
      <c r="D49" s="56"/>
      <c r="E49" s="56"/>
      <c r="F49" s="56"/>
      <c r="G49" s="56"/>
      <c r="H49" s="56"/>
      <c r="I49" s="57"/>
    </row>
    <row r="50" spans="1:9" ht="15.75">
      <c r="A50" s="55" t="s">
        <v>49</v>
      </c>
      <c r="B50" s="56"/>
      <c r="C50" s="56"/>
      <c r="D50" s="56"/>
      <c r="E50" s="56"/>
      <c r="F50" s="56"/>
      <c r="G50" s="56"/>
      <c r="H50" s="56"/>
      <c r="I50" s="57"/>
    </row>
    <row r="51" spans="1:9" s="3" customFormat="1" ht="16.5" thickBot="1">
      <c r="A51" s="85" t="s">
        <v>50</v>
      </c>
      <c r="B51" s="86"/>
      <c r="C51" s="86"/>
      <c r="D51" s="86"/>
      <c r="E51" s="86"/>
      <c r="F51" s="86"/>
      <c r="G51" s="86"/>
      <c r="H51" s="86"/>
      <c r="I51" s="87"/>
    </row>
    <row r="52" spans="1:9" s="5" customFormat="1" ht="12" thickBot="1">
      <c r="A52" s="90"/>
      <c r="B52" s="90"/>
      <c r="C52" s="90"/>
      <c r="D52" s="90"/>
      <c r="E52" s="90"/>
      <c r="F52" s="90"/>
      <c r="G52" s="90"/>
      <c r="H52" s="90"/>
      <c r="I52" s="90"/>
    </row>
    <row r="53" spans="1:9" s="5" customFormat="1" ht="18">
      <c r="A53" s="96" t="s">
        <v>24</v>
      </c>
      <c r="B53" s="97"/>
      <c r="C53" s="97"/>
      <c r="D53" s="97"/>
      <c r="E53" s="97"/>
      <c r="F53" s="97"/>
      <c r="G53" s="97"/>
      <c r="H53" s="97"/>
      <c r="I53" s="98"/>
    </row>
    <row r="54" spans="1:9" s="5" customFormat="1" ht="11.25">
      <c r="A54" s="70" t="s">
        <v>25</v>
      </c>
      <c r="B54" s="71"/>
      <c r="C54" s="71"/>
      <c r="D54" s="71"/>
      <c r="E54" s="71"/>
      <c r="F54" s="71"/>
      <c r="G54" s="71"/>
      <c r="H54" s="71"/>
      <c r="I54" s="72"/>
    </row>
    <row r="55" spans="1:9" s="5" customFormat="1" ht="18">
      <c r="A55" s="147" t="s">
        <v>26</v>
      </c>
      <c r="B55" s="133"/>
      <c r="C55" s="21">
        <f>(((B7*30)+70)/24)/B7</f>
        <v>1.3345410628019323</v>
      </c>
      <c r="D55" s="22" t="s">
        <v>20</v>
      </c>
      <c r="E55" s="23" t="s">
        <v>27</v>
      </c>
      <c r="F55" s="43">
        <f>C55*B7</f>
        <v>46.041666666666664</v>
      </c>
      <c r="G55" s="41" t="s">
        <v>28</v>
      </c>
      <c r="H55" s="71"/>
      <c r="I55" s="72"/>
    </row>
    <row r="56" spans="1:9" s="5" customFormat="1" ht="18.75" thickBot="1">
      <c r="A56" s="148" t="s">
        <v>39</v>
      </c>
      <c r="B56" s="149">
        <v>1.5</v>
      </c>
      <c r="C56" s="150">
        <f>B56*C55</f>
        <v>2.0018115942028984</v>
      </c>
      <c r="D56" s="151" t="s">
        <v>20</v>
      </c>
      <c r="E56" s="152" t="s">
        <v>27</v>
      </c>
      <c r="F56" s="153">
        <f>B56*F55</f>
        <v>69.0625</v>
      </c>
      <c r="G56" s="154" t="s">
        <v>28</v>
      </c>
      <c r="H56" s="155"/>
      <c r="I56" s="156"/>
    </row>
    <row r="57" spans="1:9" s="5" customFormat="1" ht="12" thickBot="1">
      <c r="A57" s="157"/>
      <c r="B57" s="157"/>
      <c r="C57" s="157"/>
      <c r="D57" s="157"/>
      <c r="E57" s="157"/>
      <c r="F57" s="157"/>
      <c r="G57" s="157"/>
      <c r="H57" s="157"/>
      <c r="I57" s="157"/>
    </row>
    <row r="58" spans="1:9" ht="18">
      <c r="A58" s="96" t="s">
        <v>29</v>
      </c>
      <c r="B58" s="97"/>
      <c r="C58" s="97"/>
      <c r="D58" s="97"/>
      <c r="E58" s="97"/>
      <c r="F58" s="97"/>
      <c r="G58" s="97"/>
      <c r="H58" s="97"/>
      <c r="I58" s="98"/>
    </row>
    <row r="59" spans="1:9" s="1" customFormat="1" ht="15.75">
      <c r="A59" s="52" t="s">
        <v>40</v>
      </c>
      <c r="B59" s="53"/>
      <c r="C59" s="24">
        <f>F14</f>
        <v>34.5</v>
      </c>
      <c r="D59" s="58" t="s">
        <v>28</v>
      </c>
      <c r="E59" s="58"/>
      <c r="F59" s="88" t="s">
        <v>64</v>
      </c>
      <c r="G59" s="88"/>
      <c r="H59" s="88"/>
      <c r="I59" s="89"/>
    </row>
    <row r="60" spans="1:9" s="1" customFormat="1" ht="15.75">
      <c r="A60" s="52" t="s">
        <v>30</v>
      </c>
      <c r="B60" s="53"/>
      <c r="C60" s="6">
        <v>10</v>
      </c>
      <c r="D60" s="64" t="s">
        <v>31</v>
      </c>
      <c r="E60" s="64"/>
      <c r="F60" s="59"/>
      <c r="G60" s="59"/>
      <c r="H60" s="59"/>
      <c r="I60" s="60"/>
    </row>
    <row r="61" spans="1:9" s="1" customFormat="1" ht="15.75">
      <c r="A61" s="52" t="s">
        <v>32</v>
      </c>
      <c r="B61" s="53"/>
      <c r="C61" s="26">
        <f>1/C62</f>
        <v>10.434782608695652</v>
      </c>
      <c r="D61" s="58" t="s">
        <v>33</v>
      </c>
      <c r="E61" s="58"/>
      <c r="F61" s="59"/>
      <c r="G61" s="59"/>
      <c r="H61" s="59"/>
      <c r="I61" s="60"/>
    </row>
    <row r="62" spans="1:9" s="1" customFormat="1" ht="16.5" thickBot="1">
      <c r="A62" s="158" t="s">
        <v>34</v>
      </c>
      <c r="B62" s="159"/>
      <c r="C62" s="160">
        <f>C59*C60/3600</f>
        <v>0.09583333333333334</v>
      </c>
      <c r="D62" s="161" t="s">
        <v>35</v>
      </c>
      <c r="E62" s="161"/>
      <c r="F62" s="162"/>
      <c r="G62" s="162"/>
      <c r="H62" s="162"/>
      <c r="I62" s="163"/>
    </row>
    <row r="63" spans="1:9" s="5" customFormat="1" ht="12" thickBot="1">
      <c r="A63" s="164"/>
      <c r="B63" s="164"/>
      <c r="C63" s="164"/>
      <c r="D63" s="164"/>
      <c r="E63" s="164"/>
      <c r="F63" s="164"/>
      <c r="G63" s="164"/>
      <c r="H63" s="164"/>
      <c r="I63" s="164"/>
    </row>
    <row r="64" spans="1:9" ht="18">
      <c r="A64" s="96" t="s">
        <v>36</v>
      </c>
      <c r="B64" s="97"/>
      <c r="C64" s="97"/>
      <c r="D64" s="97"/>
      <c r="E64" s="97"/>
      <c r="F64" s="97"/>
      <c r="G64" s="97"/>
      <c r="H64" s="97"/>
      <c r="I64" s="98"/>
    </row>
    <row r="65" spans="1:9" s="5" customFormat="1" ht="11.25">
      <c r="A65" s="165" t="s">
        <v>63</v>
      </c>
      <c r="B65" s="134"/>
      <c r="C65" s="134"/>
      <c r="D65" s="134"/>
      <c r="E65" s="134"/>
      <c r="F65" s="134"/>
      <c r="G65" s="134"/>
      <c r="H65" s="134"/>
      <c r="I65" s="166"/>
    </row>
    <row r="66" spans="1:9" s="5" customFormat="1" ht="11.25">
      <c r="A66" s="165"/>
      <c r="B66" s="134"/>
      <c r="C66" s="134"/>
      <c r="D66" s="134"/>
      <c r="E66" s="134"/>
      <c r="F66" s="134"/>
      <c r="G66" s="134"/>
      <c r="H66" s="134"/>
      <c r="I66" s="166"/>
    </row>
    <row r="67" spans="1:9" s="5" customFormat="1" ht="11.25">
      <c r="A67" s="49"/>
      <c r="B67" s="50"/>
      <c r="C67" s="50"/>
      <c r="D67" s="50"/>
      <c r="E67" s="50"/>
      <c r="F67" s="50"/>
      <c r="G67" s="50"/>
      <c r="H67" s="50"/>
      <c r="I67" s="51"/>
    </row>
    <row r="68" spans="1:9" s="27" customFormat="1" ht="15.75">
      <c r="A68" s="52" t="s">
        <v>37</v>
      </c>
      <c r="B68" s="113"/>
      <c r="C68" s="113"/>
      <c r="D68" s="6">
        <v>23</v>
      </c>
      <c r="E68" s="135" t="s">
        <v>38</v>
      </c>
      <c r="F68" s="88" t="s">
        <v>27</v>
      </c>
      <c r="G68" s="88"/>
      <c r="H68" s="24">
        <f>D68/2.2</f>
        <v>10.454545454545453</v>
      </c>
      <c r="I68" s="167" t="s">
        <v>19</v>
      </c>
    </row>
    <row r="69" spans="1:9" ht="12.75" customHeight="1">
      <c r="A69" s="112" t="s">
        <v>56</v>
      </c>
      <c r="B69" s="113"/>
      <c r="C69" s="113"/>
      <c r="D69" s="113"/>
      <c r="E69" s="113"/>
      <c r="F69" s="113"/>
      <c r="G69" s="113"/>
      <c r="H69" s="113"/>
      <c r="I69" s="114"/>
    </row>
    <row r="70" spans="1:9" s="3" customFormat="1" ht="12.75" customHeight="1" thickBot="1">
      <c r="A70" s="115"/>
      <c r="B70" s="116"/>
      <c r="C70" s="116"/>
      <c r="D70" s="116"/>
      <c r="E70" s="116"/>
      <c r="F70" s="116"/>
      <c r="G70" s="116"/>
      <c r="H70" s="116"/>
      <c r="I70" s="117"/>
    </row>
    <row r="71" spans="1:9" s="3" customFormat="1" ht="12.75">
      <c r="A71" s="2"/>
      <c r="B71" s="2"/>
      <c r="C71" s="2"/>
      <c r="D71" s="2"/>
      <c r="E71" s="2"/>
      <c r="F71" s="2"/>
      <c r="G71" s="2"/>
      <c r="H71" s="47"/>
      <c r="I71" s="2"/>
    </row>
    <row r="73" spans="1:9" s="3" customFormat="1" ht="12.75">
      <c r="A73" s="2"/>
      <c r="B73" s="2"/>
      <c r="C73" s="2"/>
      <c r="D73" s="2"/>
      <c r="E73" s="2"/>
      <c r="F73" s="2"/>
      <c r="G73" s="2"/>
      <c r="H73" s="47"/>
      <c r="I73" s="2"/>
    </row>
    <row r="78" spans="1:9" s="1" customFormat="1" ht="15">
      <c r="A78" s="2"/>
      <c r="B78" s="2"/>
      <c r="C78" s="2"/>
      <c r="D78" s="2"/>
      <c r="E78" s="2"/>
      <c r="F78" s="2"/>
      <c r="G78" s="2"/>
      <c r="H78" s="47"/>
      <c r="I78" s="2"/>
    </row>
    <row r="80" spans="1:9" s="1" customFormat="1" ht="15">
      <c r="A80" s="2"/>
      <c r="B80" s="2"/>
      <c r="C80" s="2"/>
      <c r="D80" s="2"/>
      <c r="E80" s="2"/>
      <c r="F80" s="2"/>
      <c r="G80" s="2"/>
      <c r="H80" s="47"/>
      <c r="I80" s="2"/>
    </row>
  </sheetData>
  <sheetProtection password="870A" sheet="1" objects="1" scenarios="1"/>
  <mergeCells count="80">
    <mergeCell ref="A69:I70"/>
    <mergeCell ref="A9:I9"/>
    <mergeCell ref="A10:I10"/>
    <mergeCell ref="A29:I29"/>
    <mergeCell ref="A30:I30"/>
    <mergeCell ref="A23:I23"/>
    <mergeCell ref="B42:I42"/>
    <mergeCell ref="A65:I66"/>
    <mergeCell ref="H14:I14"/>
    <mergeCell ref="A20:I20"/>
    <mergeCell ref="A18:I18"/>
    <mergeCell ref="A31:I31"/>
    <mergeCell ref="A36:I36"/>
    <mergeCell ref="A22:I22"/>
    <mergeCell ref="B27:I27"/>
    <mergeCell ref="A26:I26"/>
    <mergeCell ref="A32:I32"/>
    <mergeCell ref="B28:I28"/>
    <mergeCell ref="D14:E14"/>
    <mergeCell ref="A24:I24"/>
    <mergeCell ref="B39:G39"/>
    <mergeCell ref="A2:I2"/>
    <mergeCell ref="A4:I4"/>
    <mergeCell ref="B16:C16"/>
    <mergeCell ref="D16:E16"/>
    <mergeCell ref="A15:I15"/>
    <mergeCell ref="A3:I3"/>
    <mergeCell ref="F16:G16"/>
    <mergeCell ref="H16:I16"/>
    <mergeCell ref="D7:I7"/>
    <mergeCell ref="A1:I1"/>
    <mergeCell ref="A53:I53"/>
    <mergeCell ref="A54:I54"/>
    <mergeCell ref="B5:F5"/>
    <mergeCell ref="H5:I5"/>
    <mergeCell ref="A6:I6"/>
    <mergeCell ref="B41:I41"/>
    <mergeCell ref="A47:I47"/>
    <mergeCell ref="A58:I58"/>
    <mergeCell ref="A59:B59"/>
    <mergeCell ref="D59:E59"/>
    <mergeCell ref="F59:I59"/>
    <mergeCell ref="A52:I52"/>
    <mergeCell ref="H56:I56"/>
    <mergeCell ref="A43:I43"/>
    <mergeCell ref="B38:G38"/>
    <mergeCell ref="A50:I50"/>
    <mergeCell ref="H55:I55"/>
    <mergeCell ref="A33:I33"/>
    <mergeCell ref="A49:I49"/>
    <mergeCell ref="A51:I51"/>
    <mergeCell ref="A34:G34"/>
    <mergeCell ref="A35:G35"/>
    <mergeCell ref="A11:I11"/>
    <mergeCell ref="D12:I12"/>
    <mergeCell ref="A13:I13"/>
    <mergeCell ref="A57:I57"/>
    <mergeCell ref="A25:I25"/>
    <mergeCell ref="A48:I48"/>
    <mergeCell ref="A37:I37"/>
    <mergeCell ref="B45:G45"/>
    <mergeCell ref="B46:G46"/>
    <mergeCell ref="F62:I62"/>
    <mergeCell ref="A63:I63"/>
    <mergeCell ref="A60:B60"/>
    <mergeCell ref="D60:E60"/>
    <mergeCell ref="F60:I60"/>
    <mergeCell ref="A61:B61"/>
    <mergeCell ref="D61:E61"/>
    <mergeCell ref="F61:I61"/>
    <mergeCell ref="A67:I67"/>
    <mergeCell ref="A68:C68"/>
    <mergeCell ref="F68:G68"/>
    <mergeCell ref="A62:B62"/>
    <mergeCell ref="B40:G40"/>
    <mergeCell ref="A8:I8"/>
    <mergeCell ref="A64:I64"/>
    <mergeCell ref="A55:B55"/>
    <mergeCell ref="A44:I44"/>
    <mergeCell ref="D62:E62"/>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2011-03-12T17:42:03Z</cp:lastPrinted>
  <dcterms:created xsi:type="dcterms:W3CDTF">2004-01-20T21:33:59Z</dcterms:created>
  <dcterms:modified xsi:type="dcterms:W3CDTF">2011-03-12T17:42:18Z</dcterms:modified>
  <cp:category/>
  <cp:version/>
  <cp:contentType/>
  <cp:contentStatus/>
</cp:coreProperties>
</file>