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408" windowWidth="15180" windowHeight="985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<sst xmlns="http://schemas.openxmlformats.org/spreadsheetml/2006/main" count="93" uniqueCount="66">
  <si>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</si>
  <si>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</si>
  <si>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</si>
  <si>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</si>
  <si>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</si>
  <si>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</si>
  <si>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</si>
  <si>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</si>
  <si>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</si>
  <si>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</si>
  <si>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</si>
  <si>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</si>
  <si>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</si>
  <si>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</si>
  <si>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</si>
  <si>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</si>
  <si>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</si>
  <si>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</si>
  <si>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</si>
  <si>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</si>
  <si>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</si>
  <si>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</si>
  <si>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</si>
  <si>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</si>
  <si>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</si>
  <si>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</si>
  <si>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</si>
  <si>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</si>
  <si>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</si>
  <si>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</si>
  <si>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</si>
  <si>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</si>
  <si>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</si>
  <si>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</si>
  <si>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</si>
  <si>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</si>
  <si>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</si>
  <si>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</si>
  <si>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</si>
  <si>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</si>
  <si>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</si>
  <si>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Kilogram based calculations (with pounds/kilogram converter)</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</si>
  <si>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</si>
  <si>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</si>
  <si>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</si>
  <si>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 Robert M. Stein, DVM, PC</t>
  </si>
  <si>
    <r>
      <t>LIDOCAINE</t>
    </r>
    <r>
      <rPr>
        <sz val="12"/>
        <rFont val="Arial"/>
        <family val="2"/>
      </rPr>
      <t xml:space="preserve"> - 20 mg/ml</t>
    </r>
  </si>
  <si>
    <r>
      <t>KETAMINE</t>
    </r>
    <r>
      <rPr>
        <sz val="12"/>
        <rFont val="Arial"/>
        <family val="2"/>
      </rPr>
      <t xml:space="preserve"> - 100 mg/ml</t>
    </r>
  </si>
  <si>
    <t>MORPHINE - 0.12 to 0.36 mg/kg/hr (2 to 6 ug/kg/min).</t>
  </si>
  <si>
    <t xml:space="preserve">KETAMINE - 0.12 to 1.2 mg/kg/hr (2 to 20 ug/kg/minute). </t>
  </si>
  <si>
    <t>MORPHINE - 0.5 mg/kg IM (or very slowly IV)</t>
  </si>
  <si>
    <t>KETAMINE - 0.25 to 0.50 mg/kg IV</t>
  </si>
  <si>
    <t xml:space="preserve">LIDOCAINE - 0.6 to 3.0 mg/kg/hr (10 to 50 ug/kg/minute). </t>
  </si>
  <si>
    <t>Dogs can be given up to 3.0 mg/kg/hr (50 mcg/kg/min)</t>
  </si>
  <si>
    <t>Cats should be limited to a maximum dose rate of 1.5 mg/kg/hr (25 mcg/kg/min)</t>
  </si>
  <si>
    <t>LIDOCAINE - 0.25 to 1 mg/kg IV</t>
  </si>
  <si>
    <t>CATS - Limit cats to 0.25 to 0.5 mg/kg loading dose</t>
  </si>
  <si>
    <t>Note - patient weight is only needed for fluid delivery rate calculations. The drug dose rate, fluid administration rate, and fluid bag size determine the amount of drug added to the IV bag.</t>
  </si>
  <si>
    <r>
      <rPr>
        <b/>
        <sz val="26"/>
        <rFont val="Arial"/>
        <family val="2"/>
      </rPr>
      <t>M</t>
    </r>
    <r>
      <rPr>
        <b/>
        <sz val="26"/>
        <color indexed="10"/>
        <rFont val="Arial"/>
        <family val="2"/>
      </rPr>
      <t>orphine/</t>
    </r>
    <r>
      <rPr>
        <b/>
        <sz val="26"/>
        <rFont val="Arial"/>
        <family val="2"/>
      </rPr>
      <t>L</t>
    </r>
    <r>
      <rPr>
        <b/>
        <sz val="26"/>
        <color indexed="10"/>
        <rFont val="Arial"/>
        <family val="2"/>
      </rPr>
      <t>idocaine/</t>
    </r>
    <r>
      <rPr>
        <b/>
        <sz val="26"/>
        <rFont val="Arial"/>
        <family val="2"/>
      </rPr>
      <t>K</t>
    </r>
    <r>
      <rPr>
        <b/>
        <sz val="26"/>
        <color indexed="10"/>
        <rFont val="Arial"/>
        <family val="2"/>
      </rPr>
      <t>etamine</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</si>
  <si>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</si>
  <si>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</si>
  <si>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Value from F15 above</t>
  </si>
  <si>
    <t>At 0.50 mg/kg this patients needs a loading dose of:</t>
  </si>
  <si>
    <t>MORPHINE - 50 mg/ml</t>
  </si>
  <si>
    <t>DO NOT USE 50 MG/ML PRODUCT FOR LOADING DOSE UNLESS DILUTED PER LABEL DIRECTIONS</t>
  </si>
  <si>
    <t>SEE: http://dailymed.nlm.nih.gov/dailymed/drugInfo.cfm?id=75822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</si>
</sst>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5">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0"/>
    </font>
    <font>
      <u val="single"/>
      <sz val="10"/>
      <color indexed="36"/>
      <name val="Arial"/>
      <family val="0"/>
    </font>
    <font>
      <b/>
      <sz val="13"/>
      <name val="Arial"/>
      <family val="2"/>
    </font>
    <font>
      <b/>
      <sz val="16"/>
      <color indexed="12"/>
      <name val="Arial"/>
      <family val="2"/>
    </font>
    <font>
      <sz val="16"/>
      <color indexed="12"/>
      <name val="Arial"/>
      <family val="2"/>
    </font>
    <font>
      <b/>
      <sz val="10"/>
      <color indexed="10"/>
      <name val="Arial"/>
      <family val="2"/>
    </font>
    <font>
      <b/>
      <sz val="26"/>
      <name val="Arial"/>
      <family val="2"/>
    </font>
    <font>
      <sz val="6"/>
      <name val="Arial"/>
      <family val="2"/>
    </font>
    <font>
      <sz val="10"/>
      <color indexed="10"/>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medium"/>
      <right style="thin"/>
      <top style="thin"/>
      <bottom>
        <color indexed="63"/>
      </botto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6">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2" fillId="0" borderId="0" xfId="0" applyFont="1" applyAlignment="1">
      <alignment/>
    </xf>
    <xf numFmtId="0" fontId="23" fillId="0" borderId="0" xfId="0" applyFont="1" applyAlignment="1">
      <alignment/>
    </xf>
    <xf numFmtId="0" fontId="25" fillId="0" borderId="0" xfId="0" applyFont="1" applyAlignment="1">
      <alignment/>
    </xf>
    <xf numFmtId="0" fontId="2" fillId="0" borderId="11" xfId="0" applyFont="1" applyBorder="1" applyAlignment="1">
      <alignment/>
    </xf>
    <xf numFmtId="0" fontId="3" fillId="0" borderId="11" xfId="0" applyFont="1" applyBorder="1" applyAlignment="1">
      <alignment/>
    </xf>
    <xf numFmtId="0" fontId="26" fillId="0" borderId="11" xfId="0" applyFont="1" applyBorder="1" applyAlignment="1">
      <alignment/>
    </xf>
    <xf numFmtId="2" fontId="0" fillId="0" borderId="0" xfId="0" applyNumberFormat="1" applyFont="1" applyAlignment="1">
      <alignment/>
    </xf>
    <xf numFmtId="0" fontId="2" fillId="33" borderId="16" xfId="0" applyFont="1" applyFill="1" applyBorder="1" applyAlignment="1" applyProtection="1">
      <alignment/>
      <protection locked="0"/>
    </xf>
    <xf numFmtId="0" fontId="2" fillId="33" borderId="16" xfId="0" applyFont="1" applyFill="1" applyBorder="1" applyAlignment="1">
      <alignment/>
    </xf>
    <xf numFmtId="168" fontId="2" fillId="34" borderId="16" xfId="0" applyNumberFormat="1" applyFont="1" applyFill="1" applyBorder="1" applyAlignment="1">
      <alignment/>
    </xf>
    <xf numFmtId="0" fontId="2" fillId="34" borderId="17" xfId="0" applyFont="1" applyFill="1" applyBorder="1" applyAlignment="1">
      <alignment/>
    </xf>
    <xf numFmtId="0" fontId="0" fillId="0" borderId="18" xfId="0" applyFont="1" applyBorder="1" applyAlignment="1">
      <alignment/>
    </xf>
    <xf numFmtId="2" fontId="3" fillId="34" borderId="19" xfId="0" applyNumberFormat="1" applyFont="1" applyFill="1" applyBorder="1" applyAlignment="1">
      <alignment horizontal="right"/>
    </xf>
    <xf numFmtId="0" fontId="3" fillId="34" borderId="20" xfId="0" applyFont="1" applyFill="1" applyBorder="1" applyAlignment="1">
      <alignment/>
    </xf>
    <xf numFmtId="0" fontId="20" fillId="0" borderId="21"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0" fontId="2" fillId="0" borderId="15" xfId="0" applyFont="1" applyBorder="1" applyAlignment="1">
      <alignment horizontal="center"/>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2" fontId="2" fillId="34" borderId="15" xfId="0" applyNumberFormat="1" applyFont="1" applyFill="1" applyBorder="1" applyAlignment="1">
      <alignment/>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21"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22" xfId="0" applyFont="1" applyBorder="1" applyAlignment="1">
      <alignment/>
    </xf>
    <xf numFmtId="0" fontId="63" fillId="0" borderId="0" xfId="0" applyFont="1" applyAlignment="1">
      <alignment/>
    </xf>
    <xf numFmtId="0" fontId="64" fillId="0" borderId="23" xfId="0" applyFont="1" applyBorder="1" applyAlignment="1">
      <alignment horizontal="center"/>
    </xf>
    <xf numFmtId="0" fontId="64" fillId="0" borderId="24" xfId="0" applyFont="1" applyBorder="1" applyAlignment="1">
      <alignment horizontal="center"/>
    </xf>
    <xf numFmtId="0" fontId="64" fillId="0" borderId="25" xfId="0" applyFont="1" applyBorder="1" applyAlignment="1">
      <alignment horizontal="center"/>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26" xfId="0" applyFont="1" applyBorder="1" applyAlignment="1" applyProtection="1">
      <alignment horizontal="center"/>
      <protection/>
    </xf>
    <xf numFmtId="0" fontId="17" fillId="0" borderId="11"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12" xfId="0" applyFont="1" applyBorder="1" applyAlignment="1" applyProtection="1">
      <alignment horizontal="center"/>
      <protection/>
    </xf>
    <xf numFmtId="0" fontId="2" fillId="0" borderId="27" xfId="0" applyFont="1" applyBorder="1" applyAlignment="1">
      <alignment horizontal="left"/>
    </xf>
    <xf numFmtId="0" fontId="0" fillId="0" borderId="16" xfId="0" applyFont="1" applyBorder="1" applyAlignment="1">
      <alignment/>
    </xf>
    <xf numFmtId="0" fontId="2" fillId="0" borderId="16" xfId="0" applyFont="1" applyBorder="1" applyAlignment="1">
      <alignment horizontal="center"/>
    </xf>
    <xf numFmtId="0" fontId="2" fillId="0" borderId="21" xfId="0" applyFont="1" applyBorder="1" applyAlignment="1">
      <alignment horizontal="left"/>
    </xf>
    <xf numFmtId="0" fontId="2" fillId="0" borderId="15" xfId="0" applyFont="1" applyBorder="1" applyAlignment="1">
      <alignment horizontal="left"/>
    </xf>
    <xf numFmtId="0" fontId="10" fillId="0" borderId="28" xfId="0" applyFont="1" applyBorder="1" applyAlignment="1" applyProtection="1">
      <alignment horizontal="center"/>
      <protection/>
    </xf>
    <xf numFmtId="0" fontId="10" fillId="0" borderId="25"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30" xfId="0" applyFont="1" applyBorder="1" applyAlignment="1" applyProtection="1">
      <alignment horizontal="center"/>
      <protection/>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22" xfId="0" applyFont="1" applyBorder="1" applyAlignment="1">
      <alignment horizontal="center"/>
    </xf>
    <xf numFmtId="0" fontId="11" fillId="0" borderId="31" xfId="0" applyFont="1" applyBorder="1" applyAlignment="1" applyProtection="1">
      <alignment horizontal="center"/>
      <protection/>
    </xf>
    <xf numFmtId="0" fontId="2" fillId="0" borderId="11" xfId="0" applyFont="1" applyBorder="1" applyAlignment="1">
      <alignment horizontal="left"/>
    </xf>
    <xf numFmtId="0" fontId="2" fillId="0" borderId="10" xfId="0" applyFont="1" applyBorder="1" applyAlignment="1">
      <alignment horizontal="left"/>
    </xf>
    <xf numFmtId="0" fontId="2" fillId="33"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2" fillId="34" borderId="10" xfId="0" applyFont="1" applyFill="1" applyBorder="1" applyAlignment="1">
      <alignment horizontal="left"/>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26"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26" xfId="0" applyFont="1" applyFill="1" applyBorder="1" applyAlignment="1" applyProtection="1">
      <alignment horizontal="right"/>
      <protection locked="0"/>
    </xf>
    <xf numFmtId="0" fontId="20" fillId="0" borderId="23" xfId="0" applyFont="1" applyBorder="1" applyAlignment="1" applyProtection="1">
      <alignment horizontal="left"/>
      <protection/>
    </xf>
    <xf numFmtId="0" fontId="20" fillId="0" borderId="32" xfId="0" applyFont="1" applyBorder="1" applyAlignment="1" applyProtection="1">
      <alignment horizontal="left"/>
      <protection/>
    </xf>
    <xf numFmtId="0" fontId="21" fillId="0" borderId="23"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8" fillId="0" borderId="33" xfId="0" applyFont="1" applyBorder="1" applyAlignment="1">
      <alignment horizontal="right"/>
    </xf>
    <xf numFmtId="0" fontId="8" fillId="0" borderId="34" xfId="0" applyFont="1" applyBorder="1" applyAlignment="1">
      <alignment horizontal="right"/>
    </xf>
    <xf numFmtId="0" fontId="8" fillId="0" borderId="35" xfId="0" applyFont="1" applyBorder="1" applyAlignment="1">
      <alignment horizontal="right"/>
    </xf>
    <xf numFmtId="0" fontId="11" fillId="0" borderId="31" xfId="0" applyFont="1" applyBorder="1" applyAlignment="1">
      <alignment horizontal="center"/>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10" fillId="0" borderId="31" xfId="0" applyFont="1" applyBorder="1" applyAlignment="1">
      <alignment/>
    </xf>
    <xf numFmtId="0" fontId="26" fillId="0" borderId="10" xfId="0" applyFont="1" applyBorder="1" applyAlignment="1">
      <alignment horizontal="left"/>
    </xf>
    <xf numFmtId="0" fontId="26" fillId="0" borderId="12" xfId="0" applyFont="1" applyBorder="1" applyAlignment="1">
      <alignment horizontal="lef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26" xfId="0" applyFont="1" applyBorder="1" applyAlignment="1">
      <alignment horizontal="center"/>
    </xf>
    <xf numFmtId="0" fontId="8" fillId="0" borderId="10" xfId="0" applyFont="1" applyBorder="1" applyAlignment="1">
      <alignment horizontal="right"/>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25" fillId="0" borderId="36" xfId="0" applyFont="1" applyBorder="1" applyAlignment="1">
      <alignment horizontal="center"/>
    </xf>
    <xf numFmtId="0" fontId="25" fillId="0" borderId="37" xfId="0" applyFont="1" applyBorder="1" applyAlignment="1">
      <alignment horizontal="center"/>
    </xf>
    <xf numFmtId="0" fontId="25" fillId="0" borderId="38"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21" xfId="0" applyFont="1" applyBorder="1" applyAlignment="1">
      <alignment horizontal="center"/>
    </xf>
    <xf numFmtId="0" fontId="0" fillId="0" borderId="15" xfId="0" applyFont="1" applyBorder="1" applyAlignment="1">
      <alignment horizontal="center"/>
    </xf>
    <xf numFmtId="0" fontId="0" fillId="0" borderId="22" xfId="0" applyFont="1" applyBorder="1" applyAlignment="1">
      <alignment horizontal="center"/>
    </xf>
    <xf numFmtId="0" fontId="3" fillId="0" borderId="12"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2" fillId="0" borderId="21" xfId="0" applyFont="1" applyBorder="1" applyAlignment="1">
      <alignment/>
    </xf>
    <xf numFmtId="0" fontId="2" fillId="0" borderId="15" xfId="0" applyFont="1" applyBorder="1" applyAlignment="1">
      <alignment/>
    </xf>
    <xf numFmtId="0" fontId="2" fillId="0" borderId="22" xfId="0" applyFont="1" applyBorder="1" applyAlignment="1">
      <alignment/>
    </xf>
    <xf numFmtId="0" fontId="2" fillId="0" borderId="28" xfId="0" applyFont="1" applyBorder="1" applyAlignment="1">
      <alignment horizontal="center"/>
    </xf>
    <xf numFmtId="0" fontId="2" fillId="0" borderId="32" xfId="0" applyFont="1" applyBorder="1" applyAlignment="1">
      <alignment horizontal="center"/>
    </xf>
    <xf numFmtId="0" fontId="11" fillId="0" borderId="23" xfId="0" applyFont="1" applyBorder="1" applyAlignment="1">
      <alignment horizontal="left"/>
    </xf>
    <xf numFmtId="0" fontId="11" fillId="0" borderId="24" xfId="0" applyFont="1" applyBorder="1" applyAlignment="1">
      <alignment horizontal="left"/>
    </xf>
    <xf numFmtId="0" fontId="11" fillId="0" borderId="25" xfId="0" applyFont="1" applyBorder="1" applyAlignment="1">
      <alignment horizontal="left"/>
    </xf>
    <xf numFmtId="0" fontId="8" fillId="0" borderId="28" xfId="0" applyFont="1" applyBorder="1" applyAlignment="1">
      <alignment horizontal="right"/>
    </xf>
    <xf numFmtId="0" fontId="8" fillId="0" borderId="24" xfId="0" applyFont="1" applyBorder="1" applyAlignment="1">
      <alignment horizontal="right"/>
    </xf>
    <xf numFmtId="0" fontId="8" fillId="0" borderId="32" xfId="0" applyFont="1" applyBorder="1" applyAlignment="1">
      <alignment horizontal="right"/>
    </xf>
    <xf numFmtId="0" fontId="10" fillId="0" borderId="39" xfId="0" applyFont="1" applyBorder="1" applyAlignment="1" applyProtection="1">
      <alignment horizontal="left" vertical="top" wrapText="1"/>
      <protection/>
    </xf>
    <xf numFmtId="0" fontId="10" fillId="0" borderId="40" xfId="0" applyFont="1" applyBorder="1" applyAlignment="1" applyProtection="1">
      <alignment horizontal="left" vertical="top" wrapText="1"/>
      <protection/>
    </xf>
    <xf numFmtId="0" fontId="10" fillId="0" borderId="41" xfId="0" applyFont="1" applyBorder="1" applyAlignment="1" applyProtection="1">
      <alignment horizontal="left" vertical="top" wrapText="1"/>
      <protection/>
    </xf>
    <xf numFmtId="0" fontId="10" fillId="0" borderId="42" xfId="0" applyFont="1" applyBorder="1" applyAlignment="1" applyProtection="1">
      <alignment horizontal="left" vertical="top" wrapText="1"/>
      <protection/>
    </xf>
    <xf numFmtId="0" fontId="10" fillId="0" borderId="43"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0" fontId="64"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22"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10" fillId="0" borderId="31" xfId="0" applyFont="1" applyBorder="1" applyAlignment="1" applyProtection="1">
      <alignment horizontal="center"/>
      <protection/>
    </xf>
    <xf numFmtId="0" fontId="2" fillId="0" borderId="10" xfId="0" applyFont="1" applyBorder="1" applyAlignment="1">
      <alignment horizontal="center"/>
    </xf>
    <xf numFmtId="0" fontId="2"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1104900</xdr:colOff>
      <xdr:row>1</xdr:row>
      <xdr:rowOff>219075</xdr:rowOff>
    </xdr:from>
    <xdr:ext cx="3209925" cy="285750"/>
    <xdr:sp>
      <xdr:nvSpPr>
        <xdr:cNvPr id="1" name="Rectangle 2"/>
        <xdr:cNvSpPr>
          <a:spLocks/>
        </xdr:cNvSpPr>
      </xdr:nvSpPr>
      <xdr:spPr>
        <a:xfrm>
          <a:off x="1104900" y="638175"/>
          <a:ext cx="3209925" cy="285750"/>
        </a:xfrm>
        <a:prstGeom prst="rect">
          <a:avLst/>
        </a:prstGeom>
        <a:noFill/>
        <a:ln w="9525" cmpd="sng">
          <a:noFill/>
        </a:ln>
      </xdr:spPr>
      <xdr:txBody>
        <a:bodyPr vertOverflow="clip" wrap="square">
          <a:spAutoFit/>
        </a:bodyPr>
        <a:p>
          <a:pPr algn="ctr">
            <a:defRPr/>
          </a:pPr>
          <a:r>
            <a:rPr lang="en-US" cap="none" sz="1600" b="1" i="0" u="none" baseline="0">
              <a:solidFill>
                <a:srgbClr val="333333"/>
              </a:solidFill>
              <a:latin typeface="Arial"/>
              <a:ea typeface="Arial"/>
              <a:cs typeface="Arial"/>
            </a:rPr>
            <a:t>Based on Morphine @ 50 mg/ml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80"/>
  <sheetViews>
    <sheetView tabSelected="1" zoomScalePageLayoutView="0" workbookViewId="0" topLeftCell="A7">
      <selection activeCell="A24" sqref="A24:I24"/>
    </sheetView>
  </sheetViews>
  <sheetFormatPr defaultColWidth="9.140625" defaultRowHeight="12.75"/>
  <cols>
    <col min="1" max="1" width="22.140625" style="2" customWidth="1"/>
    <col min="2" max="2" width="7.7109375" style="2" customWidth="1"/>
    <col min="3" max="3" width="10.28125" style="2" customWidth="1"/>
    <col min="4" max="4" width="10.7109375" style="2" customWidth="1"/>
    <col min="5" max="5" width="6.7109375" style="2" customWidth="1"/>
    <col min="6" max="6" width="9.28125" style="2" customWidth="1"/>
    <col min="7" max="7" width="7.421875" style="2" customWidth="1"/>
    <col min="8" max="8" width="7.28125" style="51" customWidth="1"/>
    <col min="9" max="9" width="9.28125" style="2" customWidth="1"/>
    <col min="10" max="16384" width="9.140625" style="2" customWidth="1"/>
  </cols>
  <sheetData>
    <row r="1" spans="1:9" s="11" customFormat="1" ht="33">
      <c r="A1" s="107" t="s">
        <v>58</v>
      </c>
      <c r="B1" s="108"/>
      <c r="C1" s="108"/>
      <c r="D1" s="108"/>
      <c r="E1" s="108"/>
      <c r="F1" s="108"/>
      <c r="G1" s="108"/>
      <c r="H1" s="108"/>
      <c r="I1" s="109"/>
    </row>
    <row r="2" spans="1:9" s="20" customFormat="1" ht="20.25">
      <c r="A2" s="149" t="s">
        <v>16</v>
      </c>
      <c r="B2" s="150"/>
      <c r="C2" s="150"/>
      <c r="D2" s="150"/>
      <c r="E2" s="150"/>
      <c r="F2" s="150"/>
      <c r="G2" s="150"/>
      <c r="H2" s="150"/>
      <c r="I2" s="151"/>
    </row>
    <row r="3" spans="1:9" s="45" customFormat="1" ht="20.25">
      <c r="A3" s="118"/>
      <c r="B3" s="119"/>
      <c r="C3" s="119"/>
      <c r="D3" s="119"/>
      <c r="E3" s="119"/>
      <c r="F3" s="119"/>
      <c r="G3" s="119"/>
      <c r="H3" s="119"/>
      <c r="I3" s="120"/>
    </row>
    <row r="4" spans="1:9" s="1" customFormat="1" ht="15.75" thickBot="1">
      <c r="A4" s="160" t="s">
        <v>41</v>
      </c>
      <c r="B4" s="161"/>
      <c r="C4" s="161"/>
      <c r="D4" s="161"/>
      <c r="E4" s="161"/>
      <c r="F4" s="161"/>
      <c r="G4" s="161"/>
      <c r="H4" s="161"/>
      <c r="I4" s="162"/>
    </row>
    <row r="5" spans="1:9" s="47" customFormat="1" ht="8.25" thickBot="1">
      <c r="A5" s="152" t="s">
        <v>45</v>
      </c>
      <c r="B5" s="153"/>
      <c r="C5" s="153"/>
      <c r="D5" s="153"/>
      <c r="E5" s="153"/>
      <c r="F5" s="153"/>
      <c r="G5" s="153"/>
      <c r="H5" s="153"/>
      <c r="I5" s="154"/>
    </row>
    <row r="6" spans="1:9" s="17" customFormat="1" ht="21">
      <c r="A6" s="18" t="s">
        <v>22</v>
      </c>
      <c r="B6" s="113" t="s">
        <v>3</v>
      </c>
      <c r="C6" s="113"/>
      <c r="D6" s="113"/>
      <c r="E6" s="113"/>
      <c r="F6" s="113"/>
      <c r="G6" s="19" t="s">
        <v>23</v>
      </c>
      <c r="H6" s="114">
        <v>41319</v>
      </c>
      <c r="I6" s="115"/>
    </row>
    <row r="7" spans="1:9" s="9" customFormat="1" ht="9.75">
      <c r="A7" s="125"/>
      <c r="B7" s="126"/>
      <c r="C7" s="126"/>
      <c r="D7" s="126"/>
      <c r="E7" s="126"/>
      <c r="F7" s="126"/>
      <c r="G7" s="126"/>
      <c r="H7" s="126"/>
      <c r="I7" s="127"/>
    </row>
    <row r="8" spans="1:9" s="4" customFormat="1" ht="17.25">
      <c r="A8" s="12" t="s">
        <v>4</v>
      </c>
      <c r="B8" s="30">
        <v>34.5</v>
      </c>
      <c r="C8" s="7" t="s">
        <v>19</v>
      </c>
      <c r="D8" s="164" t="s">
        <v>60</v>
      </c>
      <c r="E8" s="165"/>
      <c r="F8" s="165"/>
      <c r="G8" s="165"/>
      <c r="H8" s="165"/>
      <c r="I8" s="166"/>
    </row>
    <row r="9" spans="1:9" s="44" customFormat="1" ht="9.75">
      <c r="A9" s="172" t="s">
        <v>42</v>
      </c>
      <c r="B9" s="173"/>
      <c r="C9" s="173"/>
      <c r="D9" s="173"/>
      <c r="E9" s="173"/>
      <c r="F9" s="173"/>
      <c r="G9" s="173"/>
      <c r="H9" s="173"/>
      <c r="I9" s="174"/>
    </row>
    <row r="10" spans="1:9" s="44" customFormat="1" ht="9.75">
      <c r="A10" s="172" t="s">
        <v>43</v>
      </c>
      <c r="B10" s="173"/>
      <c r="C10" s="173"/>
      <c r="D10" s="173"/>
      <c r="E10" s="173"/>
      <c r="F10" s="173"/>
      <c r="G10" s="173"/>
      <c r="H10" s="173"/>
      <c r="I10" s="174"/>
    </row>
    <row r="11" spans="1:9" s="44" customFormat="1" ht="9.75">
      <c r="A11" s="172" t="s">
        <v>44</v>
      </c>
      <c r="B11" s="173"/>
      <c r="C11" s="173"/>
      <c r="D11" s="173"/>
      <c r="E11" s="173"/>
      <c r="F11" s="173"/>
      <c r="G11" s="173"/>
      <c r="H11" s="173"/>
      <c r="I11" s="174"/>
    </row>
    <row r="12" spans="1:9" s="5" customFormat="1" ht="9.75">
      <c r="A12" s="128"/>
      <c r="B12" s="129"/>
      <c r="C12" s="129"/>
      <c r="D12" s="129"/>
      <c r="E12" s="129"/>
      <c r="F12" s="129"/>
      <c r="G12" s="129"/>
      <c r="H12" s="129"/>
      <c r="I12" s="130"/>
    </row>
    <row r="13" spans="1:9" s="4" customFormat="1" ht="17.25">
      <c r="A13" s="13" t="s">
        <v>15</v>
      </c>
      <c r="B13" s="30">
        <v>1000</v>
      </c>
      <c r="C13" s="7" t="s">
        <v>1</v>
      </c>
      <c r="D13" s="131"/>
      <c r="E13" s="131"/>
      <c r="F13" s="131"/>
      <c r="G13" s="131"/>
      <c r="H13" s="131"/>
      <c r="I13" s="132"/>
    </row>
    <row r="14" spans="1:9" s="5" customFormat="1" ht="9.75">
      <c r="A14" s="128"/>
      <c r="B14" s="129"/>
      <c r="C14" s="129"/>
      <c r="D14" s="129"/>
      <c r="E14" s="129"/>
      <c r="F14" s="129"/>
      <c r="G14" s="129"/>
      <c r="H14" s="129"/>
      <c r="I14" s="130"/>
    </row>
    <row r="15" spans="1:9" s="5" customFormat="1" ht="17.25">
      <c r="A15" s="12" t="s">
        <v>13</v>
      </c>
      <c r="B15" s="31">
        <v>2</v>
      </c>
      <c r="C15" s="8" t="s">
        <v>20</v>
      </c>
      <c r="D15" s="170" t="s">
        <v>27</v>
      </c>
      <c r="E15" s="171"/>
      <c r="F15" s="42">
        <f>B15*B8</f>
        <v>69</v>
      </c>
      <c r="G15" s="28" t="s">
        <v>28</v>
      </c>
      <c r="H15" s="129"/>
      <c r="I15" s="130"/>
    </row>
    <row r="16" spans="1:9" s="5" customFormat="1" ht="9.75">
      <c r="A16" s="157"/>
      <c r="B16" s="158"/>
      <c r="C16" s="158"/>
      <c r="D16" s="158"/>
      <c r="E16" s="158"/>
      <c r="F16" s="158"/>
      <c r="G16" s="158"/>
      <c r="H16" s="158"/>
      <c r="I16" s="159"/>
    </row>
    <row r="17" spans="1:9" ht="12.75">
      <c r="A17" s="14" t="s">
        <v>3</v>
      </c>
      <c r="B17" s="155" t="s">
        <v>5</v>
      </c>
      <c r="C17" s="155"/>
      <c r="D17" s="156" t="s">
        <v>6</v>
      </c>
      <c r="E17" s="156"/>
      <c r="F17" s="156" t="s">
        <v>14</v>
      </c>
      <c r="G17" s="156"/>
      <c r="H17" s="156" t="s">
        <v>18</v>
      </c>
      <c r="I17" s="163"/>
    </row>
    <row r="18" spans="1:9" ht="17.25">
      <c r="A18" s="13" t="str">
        <f>IF(B18&gt;0.4,"Morph Dose High",IF(B18&lt;0.1,"Morph Dose Low","Morphine"))</f>
        <v>Morphine</v>
      </c>
      <c r="B18" s="30">
        <v>0.24</v>
      </c>
      <c r="C18" s="25" t="s">
        <v>2</v>
      </c>
      <c r="D18" s="39">
        <f>IF(B18&gt;0.4,"*High*",H18*B13)</f>
        <v>120</v>
      </c>
      <c r="E18" s="32" t="s">
        <v>0</v>
      </c>
      <c r="F18" s="36">
        <f>D18/50</f>
        <v>2.4</v>
      </c>
      <c r="G18" s="29" t="s">
        <v>1</v>
      </c>
      <c r="H18" s="38">
        <f>B18/B15</f>
        <v>0.12</v>
      </c>
      <c r="I18" s="33" t="s">
        <v>17</v>
      </c>
    </row>
    <row r="19" spans="1:9" s="5" customFormat="1" ht="9.75">
      <c r="A19" s="142"/>
      <c r="B19" s="143"/>
      <c r="C19" s="143"/>
      <c r="D19" s="143"/>
      <c r="E19" s="143"/>
      <c r="F19" s="143"/>
      <c r="G19" s="143"/>
      <c r="H19" s="143"/>
      <c r="I19" s="144"/>
    </row>
    <row r="20" spans="1:9" ht="17.25">
      <c r="A20" s="67" t="str">
        <f>IF(B20&gt;3,"Lido Dose High",IF(B20&lt;0.6,"Lido Dose Low","Lidocaine"))</f>
        <v>Lidocaine</v>
      </c>
      <c r="B20" s="68">
        <v>1.5</v>
      </c>
      <c r="C20" s="69" t="s">
        <v>2</v>
      </c>
      <c r="D20" s="39">
        <f>IF(B20&gt;3,"*High*",H20*B13)</f>
        <v>750</v>
      </c>
      <c r="E20" s="32" t="s">
        <v>0</v>
      </c>
      <c r="F20" s="70">
        <f>D20/20</f>
        <v>37.5</v>
      </c>
      <c r="G20" s="29" t="s">
        <v>1</v>
      </c>
      <c r="H20" s="71">
        <f>B20/B15</f>
        <v>0.75</v>
      </c>
      <c r="I20" s="72" t="s">
        <v>17</v>
      </c>
    </row>
    <row r="21" spans="1:9" s="5" customFormat="1" ht="9.75">
      <c r="A21" s="128"/>
      <c r="B21" s="129"/>
      <c r="C21" s="129"/>
      <c r="D21" s="129"/>
      <c r="E21" s="129"/>
      <c r="F21" s="129"/>
      <c r="G21" s="129"/>
      <c r="H21" s="129"/>
      <c r="I21" s="130"/>
    </row>
    <row r="22" spans="1:9" ht="18" thickBot="1">
      <c r="A22" s="73" t="str">
        <f>IF(B22&gt;1.2,"Ket Dose High",IF(B22&lt;0.12,"Ket Dose Low","Ketamine"))</f>
        <v>Ketamine</v>
      </c>
      <c r="B22" s="74">
        <v>0.6</v>
      </c>
      <c r="C22" s="75" t="s">
        <v>2</v>
      </c>
      <c r="D22" s="40">
        <f>IF(B22&gt;1.2,"*High*",H22*B13)</f>
        <v>300</v>
      </c>
      <c r="E22" s="34" t="s">
        <v>0</v>
      </c>
      <c r="F22" s="37">
        <f>D22/100</f>
        <v>3</v>
      </c>
      <c r="G22" s="35" t="s">
        <v>1</v>
      </c>
      <c r="H22" s="76">
        <f>B22/B15</f>
        <v>0.3</v>
      </c>
      <c r="I22" s="77" t="s">
        <v>17</v>
      </c>
    </row>
    <row r="23" spans="1:9" s="5" customFormat="1" ht="10.5" thickBot="1">
      <c r="A23" s="133"/>
      <c r="B23" s="133"/>
      <c r="C23" s="133"/>
      <c r="D23" s="133"/>
      <c r="E23" s="133"/>
      <c r="F23" s="133"/>
      <c r="G23" s="133"/>
      <c r="H23" s="133"/>
      <c r="I23" s="133"/>
    </row>
    <row r="24" spans="1:9" s="3" customFormat="1" ht="17.25">
      <c r="A24" s="145" t="s">
        <v>7</v>
      </c>
      <c r="B24" s="146"/>
      <c r="C24" s="146"/>
      <c r="D24" s="146"/>
      <c r="E24" s="146"/>
      <c r="F24" s="146"/>
      <c r="G24" s="146"/>
      <c r="H24" s="146"/>
      <c r="I24" s="147"/>
    </row>
    <row r="25" spans="1:9" ht="15">
      <c r="A25" s="136" t="s">
        <v>48</v>
      </c>
      <c r="B25" s="137"/>
      <c r="C25" s="137"/>
      <c r="D25" s="137"/>
      <c r="E25" s="137"/>
      <c r="F25" s="137"/>
      <c r="G25" s="137"/>
      <c r="H25" s="137"/>
      <c r="I25" s="138"/>
    </row>
    <row r="26" spans="1:9" s="5" customFormat="1" ht="9.75">
      <c r="A26" s="142"/>
      <c r="B26" s="143"/>
      <c r="C26" s="143"/>
      <c r="D26" s="143"/>
      <c r="E26" s="143"/>
      <c r="F26" s="143"/>
      <c r="G26" s="143"/>
      <c r="H26" s="143"/>
      <c r="I26" s="144"/>
    </row>
    <row r="27" spans="1:9" ht="15">
      <c r="A27" s="136" t="s">
        <v>52</v>
      </c>
      <c r="B27" s="137"/>
      <c r="C27" s="137"/>
      <c r="D27" s="137"/>
      <c r="E27" s="137"/>
      <c r="F27" s="137"/>
      <c r="G27" s="137"/>
      <c r="H27" s="137"/>
      <c r="I27" s="138"/>
    </row>
    <row r="28" spans="1:9" ht="12.75">
      <c r="A28" s="49"/>
      <c r="B28" s="134" t="s">
        <v>53</v>
      </c>
      <c r="C28" s="134"/>
      <c r="D28" s="134"/>
      <c r="E28" s="134"/>
      <c r="F28" s="134"/>
      <c r="G28" s="134"/>
      <c r="H28" s="134"/>
      <c r="I28" s="135"/>
    </row>
    <row r="29" spans="1:9" ht="12.75">
      <c r="A29" s="49"/>
      <c r="B29" s="134" t="s">
        <v>54</v>
      </c>
      <c r="C29" s="134"/>
      <c r="D29" s="134"/>
      <c r="E29" s="134"/>
      <c r="F29" s="134"/>
      <c r="G29" s="134"/>
      <c r="H29" s="134"/>
      <c r="I29" s="135"/>
    </row>
    <row r="30" spans="1:9" s="5" customFormat="1" ht="9.75">
      <c r="A30" s="142"/>
      <c r="B30" s="143"/>
      <c r="C30" s="143"/>
      <c r="D30" s="143"/>
      <c r="E30" s="143"/>
      <c r="F30" s="143"/>
      <c r="G30" s="143"/>
      <c r="H30" s="143"/>
      <c r="I30" s="144"/>
    </row>
    <row r="31" spans="1:9" ht="15.75" thickBot="1">
      <c r="A31" s="167" t="s">
        <v>49</v>
      </c>
      <c r="B31" s="168"/>
      <c r="C31" s="168"/>
      <c r="D31" s="168"/>
      <c r="E31" s="168"/>
      <c r="F31" s="168"/>
      <c r="G31" s="168"/>
      <c r="H31" s="168"/>
      <c r="I31" s="169"/>
    </row>
    <row r="32" spans="1:9" s="5" customFormat="1" ht="10.5" thickBot="1">
      <c r="A32" s="124"/>
      <c r="B32" s="124"/>
      <c r="C32" s="124"/>
      <c r="D32" s="124"/>
      <c r="E32" s="124"/>
      <c r="F32" s="124"/>
      <c r="G32" s="124"/>
      <c r="H32" s="124"/>
      <c r="I32" s="124"/>
    </row>
    <row r="33" spans="1:9" ht="17.25">
      <c r="A33" s="145" t="s">
        <v>8</v>
      </c>
      <c r="B33" s="146"/>
      <c r="C33" s="146"/>
      <c r="D33" s="146"/>
      <c r="E33" s="146"/>
      <c r="F33" s="146"/>
      <c r="G33" s="146"/>
      <c r="H33" s="146"/>
      <c r="I33" s="147"/>
    </row>
    <row r="34" spans="1:9" ht="15">
      <c r="A34" s="136" t="s">
        <v>50</v>
      </c>
      <c r="B34" s="137"/>
      <c r="C34" s="137"/>
      <c r="D34" s="137"/>
      <c r="E34" s="137"/>
      <c r="F34" s="137"/>
      <c r="G34" s="137"/>
      <c r="H34" s="137"/>
      <c r="I34" s="138"/>
    </row>
    <row r="35" spans="1:9" ht="15">
      <c r="A35" s="48"/>
      <c r="B35" s="175" t="s">
        <v>10</v>
      </c>
      <c r="C35" s="176"/>
      <c r="D35" s="176"/>
      <c r="E35" s="176"/>
      <c r="F35" s="176"/>
      <c r="G35" s="177"/>
      <c r="H35" s="10">
        <f>(B8*0.5)/50</f>
        <v>0.345</v>
      </c>
      <c r="I35" s="15" t="s">
        <v>1</v>
      </c>
    </row>
    <row r="36" spans="1:9" s="78" customFormat="1" ht="9.75">
      <c r="A36" s="79" t="s">
        <v>64</v>
      </c>
      <c r="B36" s="80"/>
      <c r="C36" s="80"/>
      <c r="D36" s="80"/>
      <c r="E36" s="80"/>
      <c r="F36" s="80"/>
      <c r="G36" s="80"/>
      <c r="H36" s="80"/>
      <c r="I36" s="81"/>
    </row>
    <row r="37" spans="1:9" s="78" customFormat="1" ht="9.75">
      <c r="A37" s="79" t="s">
        <v>65</v>
      </c>
      <c r="B37" s="80"/>
      <c r="C37" s="80"/>
      <c r="D37" s="80"/>
      <c r="E37" s="80"/>
      <c r="F37" s="80"/>
      <c r="G37" s="80"/>
      <c r="H37" s="80"/>
      <c r="I37" s="81"/>
    </row>
    <row r="38" spans="1:9" s="5" customFormat="1" ht="9.75">
      <c r="A38" s="142"/>
      <c r="B38" s="143"/>
      <c r="C38" s="143"/>
      <c r="D38" s="143"/>
      <c r="E38" s="143"/>
      <c r="F38" s="143"/>
      <c r="G38" s="143"/>
      <c r="H38" s="143"/>
      <c r="I38" s="144"/>
    </row>
    <row r="39" spans="1:9" ht="15">
      <c r="A39" s="136" t="s">
        <v>55</v>
      </c>
      <c r="B39" s="137"/>
      <c r="C39" s="137"/>
      <c r="D39" s="137"/>
      <c r="E39" s="137"/>
      <c r="F39" s="137"/>
      <c r="G39" s="137"/>
      <c r="H39" s="137"/>
      <c r="I39" s="138"/>
    </row>
    <row r="40" spans="1:9" ht="12.75">
      <c r="A40" s="16"/>
      <c r="B40" s="148" t="s">
        <v>9</v>
      </c>
      <c r="C40" s="148"/>
      <c r="D40" s="148"/>
      <c r="E40" s="148"/>
      <c r="F40" s="148"/>
      <c r="G40" s="148"/>
      <c r="H40" s="10">
        <f>B8*0.25/20</f>
        <v>0.43125</v>
      </c>
      <c r="I40" s="15" t="s">
        <v>1</v>
      </c>
    </row>
    <row r="41" spans="1:9" ht="12.75">
      <c r="A41" s="16"/>
      <c r="B41" s="148" t="s">
        <v>10</v>
      </c>
      <c r="C41" s="148"/>
      <c r="D41" s="148"/>
      <c r="E41" s="148"/>
      <c r="F41" s="148"/>
      <c r="G41" s="148"/>
      <c r="H41" s="10">
        <f>B8*0.5/20</f>
        <v>0.8625</v>
      </c>
      <c r="I41" s="15" t="s">
        <v>1</v>
      </c>
    </row>
    <row r="42" spans="1:9" ht="12.75">
      <c r="A42" s="16"/>
      <c r="B42" s="148" t="s">
        <v>11</v>
      </c>
      <c r="C42" s="148"/>
      <c r="D42" s="148"/>
      <c r="E42" s="148"/>
      <c r="F42" s="148"/>
      <c r="G42" s="148"/>
      <c r="H42" s="10">
        <f>B8/20</f>
        <v>1.725</v>
      </c>
      <c r="I42" s="15" t="s">
        <v>1</v>
      </c>
    </row>
    <row r="43" spans="1:9" ht="12.75">
      <c r="A43" s="50"/>
      <c r="B43" s="134" t="s">
        <v>56</v>
      </c>
      <c r="C43" s="134"/>
      <c r="D43" s="134"/>
      <c r="E43" s="134"/>
      <c r="F43" s="134"/>
      <c r="G43" s="134"/>
      <c r="H43" s="134"/>
      <c r="I43" s="135"/>
    </row>
    <row r="44" spans="1:9" ht="12.75">
      <c r="A44" s="50"/>
      <c r="B44" s="134" t="s">
        <v>21</v>
      </c>
      <c r="C44" s="134"/>
      <c r="D44" s="134"/>
      <c r="E44" s="134"/>
      <c r="F44" s="134"/>
      <c r="G44" s="134"/>
      <c r="H44" s="134"/>
      <c r="I44" s="135"/>
    </row>
    <row r="45" spans="1:9" ht="12.75">
      <c r="A45" s="139"/>
      <c r="B45" s="140"/>
      <c r="C45" s="140"/>
      <c r="D45" s="140"/>
      <c r="E45" s="140"/>
      <c r="F45" s="140"/>
      <c r="G45" s="140"/>
      <c r="H45" s="140"/>
      <c r="I45" s="141"/>
    </row>
    <row r="46" spans="1:9" ht="15">
      <c r="A46" s="136" t="s">
        <v>51</v>
      </c>
      <c r="B46" s="137"/>
      <c r="C46" s="137"/>
      <c r="D46" s="137"/>
      <c r="E46" s="137"/>
      <c r="F46" s="137"/>
      <c r="G46" s="137"/>
      <c r="H46" s="137"/>
      <c r="I46" s="138"/>
    </row>
    <row r="47" spans="1:9" ht="12.75">
      <c r="A47" s="14"/>
      <c r="B47" s="148" t="s">
        <v>9</v>
      </c>
      <c r="C47" s="148"/>
      <c r="D47" s="148"/>
      <c r="E47" s="148"/>
      <c r="F47" s="148"/>
      <c r="G47" s="148"/>
      <c r="H47" s="10">
        <f>(B8*0.25)/100</f>
        <v>0.08625</v>
      </c>
      <c r="I47" s="15" t="s">
        <v>1</v>
      </c>
    </row>
    <row r="48" spans="1:9" ht="13.5" thickBot="1">
      <c r="A48" s="56"/>
      <c r="B48" s="121" t="s">
        <v>62</v>
      </c>
      <c r="C48" s="122"/>
      <c r="D48" s="122"/>
      <c r="E48" s="122"/>
      <c r="F48" s="122"/>
      <c r="G48" s="123"/>
      <c r="H48" s="57">
        <f>(B8*0.5)/100</f>
        <v>0.1725</v>
      </c>
      <c r="I48" s="58" t="s">
        <v>1</v>
      </c>
    </row>
    <row r="49" spans="1:9" s="5" customFormat="1" ht="10.5" thickBot="1">
      <c r="A49" s="133"/>
      <c r="B49" s="133"/>
      <c r="C49" s="133"/>
      <c r="D49" s="133"/>
      <c r="E49" s="133"/>
      <c r="F49" s="133"/>
      <c r="G49" s="133"/>
      <c r="H49" s="133"/>
      <c r="I49" s="133"/>
    </row>
    <row r="50" spans="1:9" ht="17.25">
      <c r="A50" s="145" t="s">
        <v>12</v>
      </c>
      <c r="B50" s="146"/>
      <c r="C50" s="146"/>
      <c r="D50" s="146"/>
      <c r="E50" s="146"/>
      <c r="F50" s="146"/>
      <c r="G50" s="146"/>
      <c r="H50" s="146"/>
      <c r="I50" s="147"/>
    </row>
    <row r="51" spans="1:9" s="46" customFormat="1" ht="15">
      <c r="A51" s="190" t="s">
        <v>63</v>
      </c>
      <c r="B51" s="191"/>
      <c r="C51" s="191"/>
      <c r="D51" s="191"/>
      <c r="E51" s="191"/>
      <c r="F51" s="191"/>
      <c r="G51" s="191"/>
      <c r="H51" s="191"/>
      <c r="I51" s="192"/>
    </row>
    <row r="52" spans="1:9" ht="15">
      <c r="A52" s="136" t="s">
        <v>46</v>
      </c>
      <c r="B52" s="137"/>
      <c r="C52" s="137"/>
      <c r="D52" s="137"/>
      <c r="E52" s="137"/>
      <c r="F52" s="137"/>
      <c r="G52" s="137"/>
      <c r="H52" s="137"/>
      <c r="I52" s="138"/>
    </row>
    <row r="53" spans="1:9" s="3" customFormat="1" ht="15.75" thickBot="1">
      <c r="A53" s="167" t="s">
        <v>47</v>
      </c>
      <c r="B53" s="168"/>
      <c r="C53" s="168"/>
      <c r="D53" s="168"/>
      <c r="E53" s="168"/>
      <c r="F53" s="168"/>
      <c r="G53" s="168"/>
      <c r="H53" s="168"/>
      <c r="I53" s="169"/>
    </row>
    <row r="54" spans="1:9" s="5" customFormat="1" ht="10.5" thickBot="1">
      <c r="A54" s="124"/>
      <c r="B54" s="124"/>
      <c r="C54" s="124"/>
      <c r="D54" s="124"/>
      <c r="E54" s="124"/>
      <c r="F54" s="124"/>
      <c r="G54" s="124"/>
      <c r="H54" s="124"/>
      <c r="I54" s="124"/>
    </row>
    <row r="55" spans="1:9" s="5" customFormat="1" ht="17.25">
      <c r="A55" s="82" t="s">
        <v>24</v>
      </c>
      <c r="B55" s="83"/>
      <c r="C55" s="83"/>
      <c r="D55" s="83"/>
      <c r="E55" s="83"/>
      <c r="F55" s="83"/>
      <c r="G55" s="83"/>
      <c r="H55" s="83"/>
      <c r="I55" s="84"/>
    </row>
    <row r="56" spans="1:9" s="5" customFormat="1" ht="9.75">
      <c r="A56" s="110" t="s">
        <v>25</v>
      </c>
      <c r="B56" s="111"/>
      <c r="C56" s="111"/>
      <c r="D56" s="111"/>
      <c r="E56" s="111"/>
      <c r="F56" s="111"/>
      <c r="G56" s="111"/>
      <c r="H56" s="111"/>
      <c r="I56" s="112"/>
    </row>
    <row r="57" spans="1:9" s="5" customFormat="1" ht="17.25">
      <c r="A57" s="116" t="s">
        <v>26</v>
      </c>
      <c r="B57" s="117"/>
      <c r="C57" s="21">
        <f>(((B8*30)+70)/24)/B8</f>
        <v>1.3345410628019323</v>
      </c>
      <c r="D57" s="22" t="s">
        <v>20</v>
      </c>
      <c r="E57" s="23" t="s">
        <v>27</v>
      </c>
      <c r="F57" s="43">
        <f>C57*B8</f>
        <v>46.041666666666664</v>
      </c>
      <c r="G57" s="41" t="s">
        <v>28</v>
      </c>
      <c r="H57" s="93"/>
      <c r="I57" s="94"/>
    </row>
    <row r="58" spans="1:9" s="5" customFormat="1" ht="18" thickBot="1">
      <c r="A58" s="59" t="s">
        <v>39</v>
      </c>
      <c r="B58" s="60">
        <v>2</v>
      </c>
      <c r="C58" s="61">
        <f>B58*C57</f>
        <v>2.6690821256038646</v>
      </c>
      <c r="D58" s="62" t="s">
        <v>20</v>
      </c>
      <c r="E58" s="63" t="s">
        <v>27</v>
      </c>
      <c r="F58" s="64">
        <f>B58*F57</f>
        <v>92.08333333333333</v>
      </c>
      <c r="G58" s="65" t="s">
        <v>28</v>
      </c>
      <c r="H58" s="95"/>
      <c r="I58" s="96"/>
    </row>
    <row r="59" spans="1:9" s="5" customFormat="1" ht="10.5" thickBot="1">
      <c r="A59" s="193"/>
      <c r="B59" s="193"/>
      <c r="C59" s="193"/>
      <c r="D59" s="193"/>
      <c r="E59" s="193"/>
      <c r="F59" s="193"/>
      <c r="G59" s="193"/>
      <c r="H59" s="193"/>
      <c r="I59" s="193"/>
    </row>
    <row r="60" spans="1:9" ht="17.25">
      <c r="A60" s="82" t="s">
        <v>29</v>
      </c>
      <c r="B60" s="83"/>
      <c r="C60" s="83"/>
      <c r="D60" s="83"/>
      <c r="E60" s="83"/>
      <c r="F60" s="83"/>
      <c r="G60" s="83"/>
      <c r="H60" s="83"/>
      <c r="I60" s="84"/>
    </row>
    <row r="61" spans="1:9" s="1" customFormat="1" ht="15">
      <c r="A61" s="101" t="s">
        <v>40</v>
      </c>
      <c r="B61" s="102"/>
      <c r="C61" s="24">
        <f>F15</f>
        <v>69</v>
      </c>
      <c r="D61" s="106" t="s">
        <v>28</v>
      </c>
      <c r="E61" s="106"/>
      <c r="F61" s="194" t="s">
        <v>61</v>
      </c>
      <c r="G61" s="194"/>
      <c r="H61" s="194"/>
      <c r="I61" s="195"/>
    </row>
    <row r="62" spans="1:9" s="1" customFormat="1" ht="15">
      <c r="A62" s="101" t="s">
        <v>30</v>
      </c>
      <c r="B62" s="102"/>
      <c r="C62" s="6">
        <v>60</v>
      </c>
      <c r="D62" s="103" t="s">
        <v>31</v>
      </c>
      <c r="E62" s="103"/>
      <c r="F62" s="104"/>
      <c r="G62" s="104"/>
      <c r="H62" s="104"/>
      <c r="I62" s="105"/>
    </row>
    <row r="63" spans="1:9" s="1" customFormat="1" ht="15">
      <c r="A63" s="101" t="s">
        <v>32</v>
      </c>
      <c r="B63" s="102"/>
      <c r="C63" s="26">
        <f>1/C64</f>
        <v>0.8695652173913044</v>
      </c>
      <c r="D63" s="106" t="s">
        <v>33</v>
      </c>
      <c r="E63" s="106"/>
      <c r="F63" s="104"/>
      <c r="G63" s="104"/>
      <c r="H63" s="104"/>
      <c r="I63" s="105"/>
    </row>
    <row r="64" spans="1:9" s="1" customFormat="1" ht="15.75" thickBot="1">
      <c r="A64" s="91" t="s">
        <v>34</v>
      </c>
      <c r="B64" s="92"/>
      <c r="C64" s="66">
        <f>C61*C62/3600</f>
        <v>1.15</v>
      </c>
      <c r="D64" s="97" t="s">
        <v>35</v>
      </c>
      <c r="E64" s="97"/>
      <c r="F64" s="98"/>
      <c r="G64" s="98"/>
      <c r="H64" s="98"/>
      <c r="I64" s="99"/>
    </row>
    <row r="65" spans="1:9" s="5" customFormat="1" ht="10.5" thickBot="1">
      <c r="A65" s="100"/>
      <c r="B65" s="100"/>
      <c r="C65" s="100"/>
      <c r="D65" s="100"/>
      <c r="E65" s="100"/>
      <c r="F65" s="100"/>
      <c r="G65" s="100"/>
      <c r="H65" s="100"/>
      <c r="I65" s="100"/>
    </row>
    <row r="66" spans="1:9" ht="17.25">
      <c r="A66" s="82" t="s">
        <v>36</v>
      </c>
      <c r="B66" s="83"/>
      <c r="C66" s="83"/>
      <c r="D66" s="83"/>
      <c r="E66" s="83"/>
      <c r="F66" s="83"/>
      <c r="G66" s="83"/>
      <c r="H66" s="83"/>
      <c r="I66" s="84"/>
    </row>
    <row r="67" spans="1:9" s="5" customFormat="1" ht="9.75">
      <c r="A67" s="178" t="s">
        <v>59</v>
      </c>
      <c r="B67" s="179"/>
      <c r="C67" s="179"/>
      <c r="D67" s="179"/>
      <c r="E67" s="179"/>
      <c r="F67" s="179"/>
      <c r="G67" s="179"/>
      <c r="H67" s="179"/>
      <c r="I67" s="180"/>
    </row>
    <row r="68" spans="1:9" s="5" customFormat="1" ht="9.75">
      <c r="A68" s="181"/>
      <c r="B68" s="182"/>
      <c r="C68" s="182"/>
      <c r="D68" s="182"/>
      <c r="E68" s="182"/>
      <c r="F68" s="182"/>
      <c r="G68" s="182"/>
      <c r="H68" s="182"/>
      <c r="I68" s="183"/>
    </row>
    <row r="69" spans="1:9" s="5" customFormat="1" ht="9.75">
      <c r="A69" s="85"/>
      <c r="B69" s="86"/>
      <c r="C69" s="86"/>
      <c r="D69" s="86"/>
      <c r="E69" s="86"/>
      <c r="F69" s="86"/>
      <c r="G69" s="86"/>
      <c r="H69" s="86"/>
      <c r="I69" s="87"/>
    </row>
    <row r="70" spans="1:9" s="27" customFormat="1" ht="15">
      <c r="A70" s="88" t="s">
        <v>37</v>
      </c>
      <c r="B70" s="89"/>
      <c r="C70" s="89"/>
      <c r="D70" s="52">
        <v>34</v>
      </c>
      <c r="E70" s="53" t="s">
        <v>38</v>
      </c>
      <c r="F70" s="90" t="s">
        <v>27</v>
      </c>
      <c r="G70" s="90"/>
      <c r="H70" s="54">
        <f>D70/2.2</f>
        <v>15.454545454545453</v>
      </c>
      <c r="I70" s="55" t="s">
        <v>19</v>
      </c>
    </row>
    <row r="71" spans="1:9" ht="12.75" customHeight="1">
      <c r="A71" s="184" t="s">
        <v>57</v>
      </c>
      <c r="B71" s="185"/>
      <c r="C71" s="185"/>
      <c r="D71" s="185"/>
      <c r="E71" s="185"/>
      <c r="F71" s="185"/>
      <c r="G71" s="185"/>
      <c r="H71" s="185"/>
      <c r="I71" s="186"/>
    </row>
    <row r="72" spans="1:9" s="3" customFormat="1" ht="12.75" customHeight="1" thickBot="1">
      <c r="A72" s="187"/>
      <c r="B72" s="188"/>
      <c r="C72" s="188"/>
      <c r="D72" s="188"/>
      <c r="E72" s="188"/>
      <c r="F72" s="188"/>
      <c r="G72" s="188"/>
      <c r="H72" s="188"/>
      <c r="I72" s="189"/>
    </row>
    <row r="73" spans="1:9" s="3" customFormat="1" ht="12.75">
      <c r="A73" s="2"/>
      <c r="B73" s="2"/>
      <c r="C73" s="2"/>
      <c r="D73" s="2"/>
      <c r="E73" s="2"/>
      <c r="F73" s="2"/>
      <c r="G73" s="2"/>
      <c r="H73" s="51"/>
      <c r="I73" s="2"/>
    </row>
    <row r="78" spans="1:9" s="1" customFormat="1" ht="15">
      <c r="A78" s="2"/>
      <c r="B78" s="2"/>
      <c r="C78" s="2"/>
      <c r="D78" s="2"/>
      <c r="E78" s="2"/>
      <c r="F78" s="2"/>
      <c r="G78" s="2"/>
      <c r="H78" s="51"/>
      <c r="I78" s="2"/>
    </row>
    <row r="80" spans="1:9" s="1" customFormat="1" ht="15">
      <c r="A80" s="2"/>
      <c r="B80" s="2"/>
      <c r="C80" s="2"/>
      <c r="D80" s="2"/>
      <c r="E80" s="2"/>
      <c r="F80" s="2"/>
      <c r="G80" s="2"/>
      <c r="H80" s="51"/>
      <c r="I80" s="2"/>
    </row>
  </sheetData>
  <sheetProtection password="870A" sheet="1" objects="1" scenarios="1"/>
  <mergeCells count="82">
    <mergeCell ref="A67:I68"/>
    <mergeCell ref="A71:I72"/>
    <mergeCell ref="A46:I46"/>
    <mergeCell ref="A51:I51"/>
    <mergeCell ref="A53:I53"/>
    <mergeCell ref="A59:I59"/>
    <mergeCell ref="A60:I60"/>
    <mergeCell ref="A61:B61"/>
    <mergeCell ref="D61:E61"/>
    <mergeCell ref="F61:I61"/>
    <mergeCell ref="D15:E15"/>
    <mergeCell ref="A9:I9"/>
    <mergeCell ref="A10:I10"/>
    <mergeCell ref="A11:I11"/>
    <mergeCell ref="A39:I39"/>
    <mergeCell ref="B40:G40"/>
    <mergeCell ref="A33:I33"/>
    <mergeCell ref="A26:I26"/>
    <mergeCell ref="B35:G35"/>
    <mergeCell ref="A21:I21"/>
    <mergeCell ref="A32:I32"/>
    <mergeCell ref="A30:I30"/>
    <mergeCell ref="A31:I31"/>
    <mergeCell ref="A24:I24"/>
    <mergeCell ref="B29:I29"/>
    <mergeCell ref="A27:I27"/>
    <mergeCell ref="A2:I2"/>
    <mergeCell ref="A5:I5"/>
    <mergeCell ref="B17:C17"/>
    <mergeCell ref="D17:E17"/>
    <mergeCell ref="A16:I16"/>
    <mergeCell ref="A4:I4"/>
    <mergeCell ref="F17:G17"/>
    <mergeCell ref="H17:I17"/>
    <mergeCell ref="D8:I8"/>
    <mergeCell ref="H15:I15"/>
    <mergeCell ref="A52:I52"/>
    <mergeCell ref="A50:I50"/>
    <mergeCell ref="B47:G47"/>
    <mergeCell ref="A38:I38"/>
    <mergeCell ref="B41:G41"/>
    <mergeCell ref="B42:G42"/>
    <mergeCell ref="B43:I43"/>
    <mergeCell ref="B44:I44"/>
    <mergeCell ref="A12:I12"/>
    <mergeCell ref="D13:I13"/>
    <mergeCell ref="A14:I14"/>
    <mergeCell ref="A49:I49"/>
    <mergeCell ref="A23:I23"/>
    <mergeCell ref="B28:I28"/>
    <mergeCell ref="A25:I25"/>
    <mergeCell ref="A34:I34"/>
    <mergeCell ref="A45:I45"/>
    <mergeCell ref="A19:I19"/>
    <mergeCell ref="A1:I1"/>
    <mergeCell ref="A55:I55"/>
    <mergeCell ref="A56:I56"/>
    <mergeCell ref="B6:F6"/>
    <mergeCell ref="H6:I6"/>
    <mergeCell ref="A57:B57"/>
    <mergeCell ref="A3:I3"/>
    <mergeCell ref="B48:G48"/>
    <mergeCell ref="A54:I54"/>
    <mergeCell ref="A7:I7"/>
    <mergeCell ref="F64:I64"/>
    <mergeCell ref="A65:I65"/>
    <mergeCell ref="A62:B62"/>
    <mergeCell ref="D62:E62"/>
    <mergeCell ref="F62:I62"/>
    <mergeCell ref="A63:B63"/>
    <mergeCell ref="D63:E63"/>
    <mergeCell ref="F63:I63"/>
    <mergeCell ref="A36:I36"/>
    <mergeCell ref="A37:I37"/>
    <mergeCell ref="A66:I66"/>
    <mergeCell ref="A69:I69"/>
    <mergeCell ref="A70:C70"/>
    <mergeCell ref="F70:G70"/>
    <mergeCell ref="A64:B64"/>
    <mergeCell ref="H57:I57"/>
    <mergeCell ref="H58:I58"/>
    <mergeCell ref="D64:E64"/>
  </mergeCells>
  <printOptions horizontalCentered="1"/>
  <pageMargins left="0.5" right="0.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2011-03-12T17:21:38Z</cp:lastPrinted>
  <dcterms:created xsi:type="dcterms:W3CDTF">2004-01-20T21:33:59Z</dcterms:created>
  <dcterms:modified xsi:type="dcterms:W3CDTF">2018-03-14T19:40:08Z</dcterms:modified>
  <cp:category/>
  <cp:version/>
  <cp:contentType/>
  <cp:contentStatus/>
</cp:coreProperties>
</file>