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<sst xmlns="http://schemas.openxmlformats.org/spreadsheetml/2006/main" count="46" uniqueCount="37">
  <si>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ml Vapor/ml liquid</t>
  </si>
  <si>
    <t>Agent</t>
  </si>
  <si>
    <t>O2 flow</t>
  </si>
  <si>
    <t>Agent cost</t>
  </si>
  <si>
    <t>Bottle size</t>
  </si>
  <si>
    <t>Cost per minute</t>
  </si>
  <si>
    <t>% Agent</t>
  </si>
  <si>
    <t>Sevoflurane</t>
  </si>
  <si>
    <t>Isoflurane</t>
  </si>
  <si>
    <t>Cost per hour</t>
  </si>
  <si>
    <t>Cost</t>
  </si>
  <si>
    <t>Time (min)</t>
  </si>
  <si>
    <t>Desflurane</t>
  </si>
  <si>
    <t>Propofol</t>
  </si>
  <si>
    <t>10 mg/ml</t>
  </si>
  <si>
    <t>Patient Wt Kg</t>
  </si>
  <si>
    <t xml:space="preserve">mg/kg/hr </t>
  </si>
  <si>
    <t>Vial Size ml</t>
  </si>
  <si>
    <t>Vial Cost</t>
  </si>
  <si>
    <t>Maintenance Agent Cost Calculations</t>
  </si>
  <si>
    <t>Per minute cost based on above input</t>
  </si>
  <si>
    <t>Injectable Agents</t>
  </si>
  <si>
    <t>Drug Concentration</t>
  </si>
  <si>
    <t>FMLKD</t>
  </si>
  <si>
    <t>Lidocaine</t>
  </si>
  <si>
    <t>Ketamine</t>
  </si>
  <si>
    <t>Dexmedetomidine</t>
  </si>
  <si>
    <t>FMLKD TIVA</t>
  </si>
  <si>
    <t>Dose Rate mg/kg/hr</t>
  </si>
  <si>
    <t>Fentanyl</t>
  </si>
  <si>
    <t>Midazolam</t>
  </si>
  <si>
    <t>Drug mg/ml</t>
  </si>
  <si>
    <t>Cost/Hr</t>
  </si>
  <si>
    <t>Total/Hr</t>
  </si>
  <si>
    <t>see below</t>
  </si>
  <si>
    <t>Sevoflurane generic</t>
  </si>
  <si>
    <t>Sevoflurane Branded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</si>
</sst>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4" fontId="6" fillId="33" borderId="10" xfId="44" applyFont="1" applyFill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4" fontId="6" fillId="33" borderId="12" xfId="0" applyNumberFormat="1" applyFont="1" applyFill="1" applyBorder="1" applyAlignment="1">
      <alignment/>
    </xf>
    <xf numFmtId="44" fontId="6" fillId="34" borderId="10" xfId="44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44" fontId="5" fillId="0" borderId="10" xfId="44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6" fillId="33" borderId="10" xfId="44" applyFont="1" applyFill="1" applyBorder="1" applyAlignment="1">
      <alignment/>
    </xf>
    <xf numFmtId="44" fontId="6" fillId="33" borderId="12" xfId="44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44" fontId="6" fillId="34" borderId="13" xfId="44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44" fontId="6" fillId="33" borderId="13" xfId="44" applyFont="1" applyFill="1" applyBorder="1" applyAlignment="1">
      <alignment/>
    </xf>
    <xf numFmtId="44" fontId="6" fillId="33" borderId="15" xfId="0" applyNumberFormat="1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164" fontId="0" fillId="33" borderId="12" xfId="0" applyNumberFormat="1" applyFill="1" applyBorder="1" applyAlignment="1">
      <alignment/>
    </xf>
    <xf numFmtId="0" fontId="1" fillId="0" borderId="14" xfId="0" applyFont="1" applyBorder="1" applyAlignment="1">
      <alignment/>
    </xf>
    <xf numFmtId="164" fontId="0" fillId="33" borderId="15" xfId="0" applyNumberFormat="1" applyFill="1" applyBorder="1" applyAlignment="1">
      <alignment/>
    </xf>
    <xf numFmtId="44" fontId="5" fillId="0" borderId="16" xfId="44" applyFont="1" applyFill="1" applyBorder="1" applyAlignment="1" applyProtection="1">
      <alignment horizontal="center"/>
      <protection/>
    </xf>
    <xf numFmtId="44" fontId="5" fillId="0" borderId="17" xfId="44" applyFont="1" applyFill="1" applyBorder="1" applyAlignment="1" applyProtection="1">
      <alignment horizontal="center"/>
      <protection/>
    </xf>
    <xf numFmtId="44" fontId="5" fillId="0" borderId="18" xfId="44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5" fillId="0" borderId="11" xfId="44" applyFont="1" applyFill="1" applyBorder="1" applyAlignment="1" applyProtection="1">
      <alignment horizontal="center"/>
      <protection locked="0"/>
    </xf>
    <xf numFmtId="44" fontId="5" fillId="0" borderId="10" xfId="44" applyFont="1" applyFill="1" applyBorder="1" applyAlignment="1" applyProtection="1">
      <alignment horizontal="center"/>
      <protection locked="0"/>
    </xf>
    <xf numFmtId="44" fontId="5" fillId="0" borderId="12" xfId="44" applyFont="1" applyFill="1" applyBorder="1" applyAlignment="1" applyProtection="1">
      <alignment horizontal="center"/>
      <protection locked="0"/>
    </xf>
    <xf numFmtId="44" fontId="6" fillId="33" borderId="22" xfId="44" applyFont="1" applyFill="1" applyBorder="1" applyAlignment="1">
      <alignment/>
    </xf>
    <xf numFmtId="44" fontId="6" fillId="33" borderId="23" xfId="44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35" borderId="13" xfId="0" applyFont="1" applyFill="1" applyBorder="1" applyAlignment="1" applyProtection="1">
      <alignment/>
      <protection locked="0"/>
    </xf>
    <xf numFmtId="0" fontId="6" fillId="35" borderId="22" xfId="0" applyFont="1" applyFill="1" applyBorder="1" applyAlignment="1" applyProtection="1">
      <alignment horizontal="right" vertical="center"/>
      <protection locked="0"/>
    </xf>
    <xf numFmtId="164" fontId="0" fillId="36" borderId="15" xfId="0" applyNumberFormat="1" applyFill="1" applyBorder="1" applyAlignment="1">
      <alignment/>
    </xf>
    <xf numFmtId="44" fontId="0" fillId="36" borderId="10" xfId="0" applyNumberForma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44" fontId="0" fillId="35" borderId="10" xfId="44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20" sqref="B20:E24"/>
    </sheetView>
  </sheetViews>
  <sheetFormatPr defaultColWidth="9.140625" defaultRowHeight="12.75"/>
  <cols>
    <col min="1" max="1" width="23.00390625" style="1" customWidth="1"/>
    <col min="2" max="2" width="21.7109375" style="0" customWidth="1"/>
    <col min="3" max="3" width="16.7109375" style="0" customWidth="1"/>
    <col min="4" max="4" width="15.7109375" style="0" customWidth="1"/>
    <col min="5" max="5" width="10.00390625" style="0" customWidth="1"/>
    <col min="6" max="6" width="12.7109375" style="0" customWidth="1"/>
    <col min="7" max="7" width="18.00390625" style="2" customWidth="1"/>
    <col min="8" max="8" width="15.28125" style="0" customWidth="1"/>
  </cols>
  <sheetData>
    <row r="1" spans="1:8" s="3" customFormat="1" ht="26.25">
      <c r="A1" s="40" t="s">
        <v>19</v>
      </c>
      <c r="B1" s="41"/>
      <c r="C1" s="41"/>
      <c r="D1" s="41"/>
      <c r="E1" s="41"/>
      <c r="F1" s="41"/>
      <c r="G1" s="41"/>
      <c r="H1" s="42"/>
    </row>
    <row r="2" spans="1:8" ht="12.75">
      <c r="A2" s="43"/>
      <c r="B2" s="44"/>
      <c r="C2" s="44"/>
      <c r="D2" s="44"/>
      <c r="E2" s="44"/>
      <c r="F2" s="44"/>
      <c r="G2" s="44"/>
      <c r="H2" s="45"/>
    </row>
    <row r="3" spans="1:8" s="6" customFormat="1" ht="15.75">
      <c r="A3" s="10" t="s">
        <v>1</v>
      </c>
      <c r="B3" s="4" t="s">
        <v>0</v>
      </c>
      <c r="C3" s="4" t="s">
        <v>3</v>
      </c>
      <c r="D3" s="4" t="s">
        <v>4</v>
      </c>
      <c r="E3" s="4" t="s">
        <v>2</v>
      </c>
      <c r="F3" s="4" t="s">
        <v>6</v>
      </c>
      <c r="G3" s="5" t="s">
        <v>5</v>
      </c>
      <c r="H3" s="11" t="s">
        <v>9</v>
      </c>
    </row>
    <row r="4" spans="1:8" s="7" customFormat="1" ht="15">
      <c r="A4" s="12" t="s">
        <v>36</v>
      </c>
      <c r="B4" s="8">
        <v>183</v>
      </c>
      <c r="C4" s="14">
        <v>214.3</v>
      </c>
      <c r="D4" s="15">
        <v>250</v>
      </c>
      <c r="E4" s="15">
        <v>1500</v>
      </c>
      <c r="F4" s="15">
        <v>2.5</v>
      </c>
      <c r="G4" s="9">
        <f>((E4*(F4/100))/B4)*(C4/D4)</f>
        <v>0.17565573770491805</v>
      </c>
      <c r="H4" s="13">
        <f>G4*60</f>
        <v>10.539344262295083</v>
      </c>
    </row>
    <row r="5" spans="1:8" s="7" customFormat="1" ht="15">
      <c r="A5" s="12" t="s">
        <v>35</v>
      </c>
      <c r="B5" s="8">
        <v>183</v>
      </c>
      <c r="C5" s="14">
        <v>146</v>
      </c>
      <c r="D5" s="15">
        <v>250</v>
      </c>
      <c r="E5" s="15">
        <v>1500</v>
      </c>
      <c r="F5" s="15">
        <v>2.5</v>
      </c>
      <c r="G5" s="9">
        <f>((E5*(F5/100))/B5)*(C5/D5)</f>
        <v>0.11967213114754098</v>
      </c>
      <c r="H5" s="13">
        <f>G5*60</f>
        <v>7.1803278688524586</v>
      </c>
    </row>
    <row r="6" spans="1:8" s="7" customFormat="1" ht="15">
      <c r="A6" s="12" t="s">
        <v>8</v>
      </c>
      <c r="B6" s="8">
        <v>195</v>
      </c>
      <c r="C6" s="14">
        <v>11</v>
      </c>
      <c r="D6" s="15">
        <v>100</v>
      </c>
      <c r="E6" s="15">
        <v>1500</v>
      </c>
      <c r="F6" s="15">
        <v>1.5</v>
      </c>
      <c r="G6" s="9">
        <f>((E6*(F6/100))/B6)*(C6/D6)</f>
        <v>0.012692307692307694</v>
      </c>
      <c r="H6" s="13">
        <f>G6*60</f>
        <v>0.7615384615384616</v>
      </c>
    </row>
    <row r="7" spans="1:8" s="7" customFormat="1" ht="15">
      <c r="A7" s="12" t="s">
        <v>12</v>
      </c>
      <c r="B7" s="8">
        <v>207</v>
      </c>
      <c r="C7" s="14">
        <v>147.5</v>
      </c>
      <c r="D7" s="15">
        <v>240</v>
      </c>
      <c r="E7" s="15">
        <v>1500</v>
      </c>
      <c r="F7" s="15">
        <v>7.2</v>
      </c>
      <c r="G7" s="9">
        <f>((E7*(F7/100))/B7)*(C7/D7)</f>
        <v>0.32065217391304357</v>
      </c>
      <c r="H7" s="13">
        <f>G7*60</f>
        <v>19.239130434782613</v>
      </c>
    </row>
    <row r="8" spans="1:8" s="7" customFormat="1" ht="15">
      <c r="A8" s="46" t="s">
        <v>21</v>
      </c>
      <c r="B8" s="47"/>
      <c r="C8" s="47"/>
      <c r="D8" s="47"/>
      <c r="E8" s="47"/>
      <c r="F8" s="47"/>
      <c r="G8" s="47"/>
      <c r="H8" s="48"/>
    </row>
    <row r="9" spans="1:8" s="7" customFormat="1" ht="15.75">
      <c r="A9" s="10" t="s">
        <v>1</v>
      </c>
      <c r="B9" s="22" t="s">
        <v>22</v>
      </c>
      <c r="C9" s="19" t="s">
        <v>18</v>
      </c>
      <c r="D9" s="20" t="s">
        <v>15</v>
      </c>
      <c r="E9" s="20" t="s">
        <v>16</v>
      </c>
      <c r="F9" s="20" t="s">
        <v>17</v>
      </c>
      <c r="G9" s="23"/>
      <c r="H9" s="24"/>
    </row>
    <row r="10" spans="1:8" s="7" customFormat="1" ht="15">
      <c r="A10" s="54" t="s">
        <v>23</v>
      </c>
      <c r="B10" s="55" t="s">
        <v>34</v>
      </c>
      <c r="C10" s="55" t="s">
        <v>34</v>
      </c>
      <c r="D10" s="61">
        <v>29</v>
      </c>
      <c r="E10" s="55" t="s">
        <v>34</v>
      </c>
      <c r="F10" s="55" t="s">
        <v>34</v>
      </c>
      <c r="G10" s="49">
        <f>F25/60</f>
        <v>0.14301833333333333</v>
      </c>
      <c r="H10" s="50">
        <f>F25</f>
        <v>8.5811</v>
      </c>
    </row>
    <row r="11" spans="1:8" s="7" customFormat="1" ht="15.75" thickBot="1">
      <c r="A11" s="25" t="s">
        <v>13</v>
      </c>
      <c r="B11" s="26" t="s">
        <v>14</v>
      </c>
      <c r="C11" s="27">
        <v>6.22</v>
      </c>
      <c r="D11" s="60">
        <v>29</v>
      </c>
      <c r="E11" s="28">
        <v>4</v>
      </c>
      <c r="F11" s="28">
        <v>20</v>
      </c>
      <c r="G11" s="29">
        <f>((((D11*E11)/10)/20)*C11)/60</f>
        <v>0.06012666666666666</v>
      </c>
      <c r="H11" s="30">
        <f>G11*60</f>
        <v>3.6075999999999997</v>
      </c>
    </row>
    <row r="12" ht="13.5" thickBot="1"/>
    <row r="13" spans="1:3" ht="15">
      <c r="A13" s="37" t="s">
        <v>20</v>
      </c>
      <c r="B13" s="38"/>
      <c r="C13" s="39"/>
    </row>
    <row r="14" spans="1:3" ht="15">
      <c r="A14" s="31" t="s">
        <v>1</v>
      </c>
      <c r="B14" s="18" t="s">
        <v>11</v>
      </c>
      <c r="C14" s="32" t="s">
        <v>10</v>
      </c>
    </row>
    <row r="15" spans="1:3" ht="12.75">
      <c r="A15" s="33" t="s">
        <v>7</v>
      </c>
      <c r="B15" s="16">
        <v>45</v>
      </c>
      <c r="C15" s="34">
        <f>G5*B15</f>
        <v>5.385245901639344</v>
      </c>
    </row>
    <row r="16" spans="1:3" ht="13.5" thickBot="1">
      <c r="A16" s="35" t="s">
        <v>8</v>
      </c>
      <c r="B16" s="17">
        <v>45</v>
      </c>
      <c r="C16" s="62">
        <f>G6*B16</f>
        <v>0.5711538461538462</v>
      </c>
    </row>
    <row r="17" spans="1:3" ht="13.5" thickBot="1">
      <c r="A17" s="35" t="s">
        <v>13</v>
      </c>
      <c r="B17" s="17">
        <v>45</v>
      </c>
      <c r="C17" s="36">
        <f>G11*B17</f>
        <v>2.7056999999999998</v>
      </c>
    </row>
    <row r="19" spans="1:6" ht="12.75">
      <c r="A19" s="21" t="s">
        <v>27</v>
      </c>
      <c r="B19" s="51" t="s">
        <v>28</v>
      </c>
      <c r="C19" s="51" t="s">
        <v>31</v>
      </c>
      <c r="D19" s="51" t="s">
        <v>17</v>
      </c>
      <c r="E19" s="51" t="s">
        <v>18</v>
      </c>
      <c r="F19" s="53" t="s">
        <v>32</v>
      </c>
    </row>
    <row r="20" spans="1:6" ht="12.75">
      <c r="A20" s="52" t="s">
        <v>29</v>
      </c>
      <c r="B20" s="16">
        <v>0.015</v>
      </c>
      <c r="C20" s="64">
        <v>0.05</v>
      </c>
      <c r="D20" s="64">
        <v>5</v>
      </c>
      <c r="E20" s="65">
        <v>2.05</v>
      </c>
      <c r="F20" s="63">
        <f>(((B20/C20)*D10)/D20)*E20</f>
        <v>3.5669999999999993</v>
      </c>
    </row>
    <row r="21" spans="1:6" ht="12.75">
      <c r="A21" s="52" t="s">
        <v>30</v>
      </c>
      <c r="B21" s="16">
        <v>1</v>
      </c>
      <c r="C21" s="64">
        <v>5</v>
      </c>
      <c r="D21" s="64">
        <v>10</v>
      </c>
      <c r="E21" s="65">
        <v>6.08</v>
      </c>
      <c r="F21" s="63">
        <f>(((B21/C21)*D10)/D21)*E21</f>
        <v>3.5264000000000006</v>
      </c>
    </row>
    <row r="22" spans="1:6" ht="12.75">
      <c r="A22" s="52" t="s">
        <v>24</v>
      </c>
      <c r="B22" s="16">
        <v>3</v>
      </c>
      <c r="C22" s="64">
        <v>20</v>
      </c>
      <c r="D22" s="64">
        <v>50</v>
      </c>
      <c r="E22" s="65">
        <v>3.75</v>
      </c>
      <c r="F22" s="63">
        <f>(((B22/C22)*D10)/D22)*E22</f>
        <v>0.32625</v>
      </c>
    </row>
    <row r="23" spans="1:6" ht="12.75">
      <c r="A23" s="52" t="s">
        <v>25</v>
      </c>
      <c r="B23" s="16">
        <v>2</v>
      </c>
      <c r="C23" s="64">
        <v>100</v>
      </c>
      <c r="D23" s="64">
        <v>10</v>
      </c>
      <c r="E23" s="65">
        <v>6</v>
      </c>
      <c r="F23" s="63">
        <f>(((B23/C23)*D10)/D23)*E23</f>
        <v>0.348</v>
      </c>
    </row>
    <row r="24" spans="1:6" ht="12.75">
      <c r="A24" s="52" t="s">
        <v>26</v>
      </c>
      <c r="B24" s="16">
        <v>0.001</v>
      </c>
      <c r="C24" s="64">
        <v>0.5</v>
      </c>
      <c r="D24" s="64">
        <v>10</v>
      </c>
      <c r="E24" s="65">
        <v>140.25</v>
      </c>
      <c r="F24" s="63">
        <f>(((B24/C24)*D10)/D24)*E24</f>
        <v>0.8134500000000001</v>
      </c>
    </row>
    <row r="25" spans="1:6" ht="12.75">
      <c r="A25" s="57"/>
      <c r="B25" s="58"/>
      <c r="C25" s="58"/>
      <c r="D25" s="59"/>
      <c r="E25" s="56" t="s">
        <v>33</v>
      </c>
      <c r="F25" s="63">
        <f>SUM(F20:F24)</f>
        <v>8.5811</v>
      </c>
    </row>
  </sheetData>
  <sheetProtection password="870A" sheet="1" objects="1" scenarios="1"/>
  <mergeCells count="5">
    <mergeCell ref="A13:C13"/>
    <mergeCell ref="A1:H1"/>
    <mergeCell ref="A2:H2"/>
    <mergeCell ref="A8:H8"/>
    <mergeCell ref="A25:D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dcterms:created xsi:type="dcterms:W3CDTF">2004-03-04T22:55:32Z</dcterms:created>
  <dcterms:modified xsi:type="dcterms:W3CDTF">2013-01-22T22:35:03Z</dcterms:modified>
  <cp:category/>
  <cp:version/>
  <cp:contentType/>
  <cp:contentStatus/>
</cp:coreProperties>
</file>